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2" yWindow="65522" windowWidth="13468" windowHeight="11492" activeTab="0"/>
  </bookViews>
  <sheets>
    <sheet name="INDICE" sheetId="1" r:id="rId1"/>
    <sheet name="Novedades" sheetId="2" r:id="rId2"/>
    <sheet name="CUADRO 1.1" sheetId="3" r:id="rId3"/>
    <sheet name="CUADRO 1,2" sheetId="4" r:id="rId4"/>
    <sheet name="CUADRO 1,3" sheetId="5" r:id="rId5"/>
    <sheet name="CUADRO 1,4" sheetId="6" r:id="rId6"/>
    <sheet name="CUADRO 1.5" sheetId="7" r:id="rId7"/>
    <sheet name="CUADRO 1.6" sheetId="8" r:id="rId8"/>
    <sheet name="CUADRO 1.6 B" sheetId="9" r:id="rId9"/>
    <sheet name="CUADRO 1,7" sheetId="10" r:id="rId10"/>
    <sheet name="CUADRO 1,8" sheetId="11" r:id="rId11"/>
    <sheet name="CUADRO 1.8 B" sheetId="12" r:id="rId12"/>
    <sheet name="CUADRO 1.8 C" sheetId="13" r:id="rId13"/>
    <sheet name="CUADRO 1,9" sheetId="14" r:id="rId14"/>
    <sheet name="CUADRO 1.9 B" sheetId="15" r:id="rId15"/>
    <sheet name="CUADRO 1.9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A_impresión_IM" localSheetId="2">'CUADRO 1.1'!$A$12:$M$20</definedName>
    <definedName name="_xlnm.Print_Area" localSheetId="2">'CUADRO 1.1'!$A$1:$M$46</definedName>
    <definedName name="_xlnm.Print_Area" localSheetId="16">'CUADRO 1.10'!$A$3:$Q$45</definedName>
    <definedName name="_xlnm.Print_Area" localSheetId="17">'CUADRO 1.11'!$A$3:$Q$43</definedName>
    <definedName name="_xlnm.Print_Area" localSheetId="18">'CUADRO 1.12'!$A$3:$Q$23</definedName>
    <definedName name="_xlnm.Print_Area" localSheetId="19">'CUADRO 1.13'!$A$3:$Q$13</definedName>
    <definedName name="_xlnm.Print_Area" localSheetId="8">'CUADRO 1.6 B'!$A$3:$I$59</definedName>
    <definedName name="_xlnm.Print_Area" localSheetId="11">'CUADRO 1.8 B'!$A$3:$Q$41</definedName>
    <definedName name="_xlnm.Print_Area" localSheetId="12">'CUADRO 1.8 C'!$A$3:$Q$56</definedName>
    <definedName name="_xlnm.Print_Area" localSheetId="14">'CUADRO 1.9 B'!$A$3:$Q$41</definedName>
    <definedName name="_xlnm.Print_Area" localSheetId="15">'CUADRO 1.9C'!$A$3:$Q$63</definedName>
    <definedName name="PAX_NACIONAL" localSheetId="4">'CUADRO 1,3'!$A$5:$H$18</definedName>
    <definedName name="PAX_NACIONAL" localSheetId="5">'CUADRO 1,4'!$A$5:$N$34</definedName>
    <definedName name="PAX_NACIONAL" localSheetId="9">'CUADRO 1,7'!$A$5:$H$39</definedName>
    <definedName name="PAX_NACIONAL" localSheetId="10">'CUADRO 1,8'!$A$5:$H$67</definedName>
    <definedName name="PAX_NACIONAL" localSheetId="13">'CUADRO 1,9'!$A$5:$H$47</definedName>
    <definedName name="PAX_NACIONAL" localSheetId="16">'CUADRO 1.10'!$A$5:$N$44</definedName>
    <definedName name="PAX_NACIONAL" localSheetId="17">'CUADRO 1.11'!$A$5:$N$43</definedName>
    <definedName name="PAX_NACIONAL" localSheetId="18">'CUADRO 1.12'!$A$5:$N$22</definedName>
    <definedName name="PAX_NACIONAL" localSheetId="19">'CUADRO 1.13'!$A$5:$N$13</definedName>
    <definedName name="PAX_NACIONAL" localSheetId="6">'CUADRO 1.5'!$A$5:$N$37</definedName>
    <definedName name="PAX_NACIONAL" localSheetId="7">'CUADRO 1.6'!$A$5:$H$58</definedName>
    <definedName name="PAX_NACIONAL" localSheetId="8">'CUADRO 1.6 B'!$A$5:$H$58</definedName>
    <definedName name="PAX_NACIONAL" localSheetId="11">'CUADRO 1.8 B'!$A$5:$N$38</definedName>
    <definedName name="PAX_NACIONAL" localSheetId="12">'CUADRO 1.8 C'!$A$5:$N$53</definedName>
    <definedName name="PAX_NACIONAL" localSheetId="14">'CUADRO 1.9 B'!$A$5:$N$38</definedName>
    <definedName name="PAX_NACIONAL" localSheetId="15">'CUADRO 1.9C'!$A$5:$N$60</definedName>
    <definedName name="PAX_NACIONAL">'CUADRO 1,2'!$A$5:$H$13</definedName>
    <definedName name="_xlnm.Print_Titles" localSheetId="2">'CUADRO 1.1'!$4:$11</definedName>
    <definedName name="Títulos_a_imprimir_IM" localSheetId="2">'CUADRO 1.1'!$4:$11</definedName>
  </definedNames>
  <calcPr fullCalcOnLoad="1"/>
</workbook>
</file>

<file path=xl/sharedStrings.xml><?xml version="1.0" encoding="utf-8"?>
<sst xmlns="http://schemas.openxmlformats.org/spreadsheetml/2006/main" count="1077" uniqueCount="389">
  <si>
    <t>Fuente: Empresas Aéreas Archivo Origen-Destino</t>
  </si>
  <si>
    <t>Información provisional. Carga y Correo en Toneladas</t>
  </si>
  <si>
    <t>Ene - Dic 2010 / Ene - Dic 2009</t>
  </si>
  <si>
    <t>Variación Acumulada %</t>
  </si>
  <si>
    <t>Dic 2010 - Dic 2009</t>
  </si>
  <si>
    <t>Variación Mensual %</t>
  </si>
  <si>
    <t>Ene- Dic 2010</t>
  </si>
  <si>
    <t>Ene- Dic 2009</t>
  </si>
  <si>
    <t>Información acumulada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</si>
  <si>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</si>
  <si>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</si>
  <si>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</si>
  <si>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</si>
  <si>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</si>
  <si>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</si>
  <si>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</si>
  <si>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</si>
  <si>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</si>
  <si>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Marzo</t>
  </si>
  <si>
    <t>Febrero</t>
  </si>
  <si>
    <t>Enero</t>
  </si>
  <si>
    <t>Total</t>
  </si>
  <si>
    <t>Llegada</t>
  </si>
  <si>
    <t>Salida</t>
  </si>
  <si>
    <t>Llegados</t>
  </si>
  <si>
    <t>Salidos</t>
  </si>
  <si>
    <t xml:space="preserve"> </t>
  </si>
  <si>
    <t>Carga + Correo</t>
  </si>
  <si>
    <t>Pasajeros</t>
  </si>
  <si>
    <t>Correo</t>
  </si>
  <si>
    <t>Carga</t>
  </si>
  <si>
    <t>PERIODO</t>
  </si>
  <si>
    <t>TOTAL</t>
  </si>
  <si>
    <t>I N T E R N A C I O N A L</t>
  </si>
  <si>
    <t xml:space="preserve">   N A C I O N A L</t>
  </si>
  <si>
    <t>Cuadro 1.1 Comportamiento del transporte aéreo regular - Pasajeros y carga</t>
  </si>
  <si>
    <t>Ir al Indice</t>
  </si>
  <si>
    <t>Fuente: Empresas Aéreas Archivo Origen-Destino.  *: Variación superior al 500%</t>
  </si>
  <si>
    <t xml:space="preserve">Información provisional. </t>
  </si>
  <si>
    <t>SAM</t>
  </si>
  <si>
    <t>Aer. Antioquia</t>
  </si>
  <si>
    <t>Easy Fly</t>
  </si>
  <si>
    <t>Satena</t>
  </si>
  <si>
    <t>Aerorepublica</t>
  </si>
  <si>
    <t>Aires</t>
  </si>
  <si>
    <t>Avianca</t>
  </si>
  <si>
    <t>% Var.</t>
  </si>
  <si>
    <t>Ene - Dic 2009</t>
  </si>
  <si>
    <t>% PART</t>
  </si>
  <si>
    <t>Ene - Dic 2010</t>
  </si>
  <si>
    <t>Diciembre 2009</t>
  </si>
  <si>
    <t>Diciembre 2010</t>
  </si>
  <si>
    <t>Comparativo acumulado</t>
  </si>
  <si>
    <t>Comparativo mensual</t>
  </si>
  <si>
    <t>EMPRESA</t>
  </si>
  <si>
    <t>Cuadro 1.2 Pasajeros nacionales por empresa</t>
  </si>
  <si>
    <t>Fuente: Empresas Aéreas</t>
  </si>
  <si>
    <t>Información provisional. Carga en toneladas</t>
  </si>
  <si>
    <t>Otras</t>
  </si>
  <si>
    <t>Air Colombia</t>
  </si>
  <si>
    <t>Tampa</t>
  </si>
  <si>
    <t>Sadelca</t>
  </si>
  <si>
    <t>Selva</t>
  </si>
  <si>
    <t>LAS</t>
  </si>
  <si>
    <t>CV CARGO</t>
  </si>
  <si>
    <t>Aerosucre</t>
  </si>
  <si>
    <t>Cuadro 1.3 Carga nacional por empresa</t>
  </si>
  <si>
    <t>Información provisional. *: Variación superior a 500%.</t>
  </si>
  <si>
    <t>Cubana</t>
  </si>
  <si>
    <t>TAM</t>
  </si>
  <si>
    <t>Dutch Antilles</t>
  </si>
  <si>
    <t>Tame</t>
  </si>
  <si>
    <t>VRG Lineas Aereas</t>
  </si>
  <si>
    <t>Air Canada</t>
  </si>
  <si>
    <t>Aerol. Argentinas</t>
  </si>
  <si>
    <t>Aeromexico</t>
  </si>
  <si>
    <t>Jetblue</t>
  </si>
  <si>
    <t>Ocean Air</t>
  </si>
  <si>
    <t>Lufthansa</t>
  </si>
  <si>
    <t>Lacsa</t>
  </si>
  <si>
    <t>Delta</t>
  </si>
  <si>
    <t>Lan Chile</t>
  </si>
  <si>
    <t>Air France</t>
  </si>
  <si>
    <t>Lan Peru</t>
  </si>
  <si>
    <t>Continental</t>
  </si>
  <si>
    <t>Taca</t>
  </si>
  <si>
    <t>Aerogal</t>
  </si>
  <si>
    <t>Copa</t>
  </si>
  <si>
    <t>Iberia</t>
  </si>
  <si>
    <t>Spirit Airlines</t>
  </si>
  <si>
    <t>American</t>
  </si>
  <si>
    <t>Aerolínea</t>
  </si>
  <si>
    <t>Cuadro 1.4 Pasajeros internacionales por empresa</t>
  </si>
  <si>
    <t xml:space="preserve">Información provisional. *: Variación superior a 500%.  </t>
  </si>
  <si>
    <t>Cargolux</t>
  </si>
  <si>
    <t>Fedex</t>
  </si>
  <si>
    <t>Absa</t>
  </si>
  <si>
    <t>Mas Air</t>
  </si>
  <si>
    <t>Ups</t>
  </si>
  <si>
    <t>Florida West</t>
  </si>
  <si>
    <t>Martinair</t>
  </si>
  <si>
    <t>Centurion</t>
  </si>
  <si>
    <t>Linea A. Carguera de Col</t>
  </si>
  <si>
    <t>Cuadro 1.5 Carga internacional por empresa</t>
  </si>
  <si>
    <t>Información provisional . Fuente: Empresas Aéreas Archivo Origen-Destino</t>
  </si>
  <si>
    <t>OTRAS</t>
  </si>
  <si>
    <t>ADZ-BGA-ADZ</t>
  </si>
  <si>
    <t>BOG-VVC-BOG</t>
  </si>
  <si>
    <t>EOH-BAQ-EOH</t>
  </si>
  <si>
    <t>ADZ-PVA-ADZ</t>
  </si>
  <si>
    <t>ADZ-PEI-ADZ</t>
  </si>
  <si>
    <t>CAQ-EOH-CAQ</t>
  </si>
  <si>
    <t>CLO-PSO-CLO</t>
  </si>
  <si>
    <t>CLO-TCO-CLO</t>
  </si>
  <si>
    <t>BOG-CZU-BOG</t>
  </si>
  <si>
    <t>BOG-FLA-BOG</t>
  </si>
  <si>
    <t>BOG-RCH-BOG</t>
  </si>
  <si>
    <t>SMR-CLO-SMR</t>
  </si>
  <si>
    <t>BOG-PPN-BOG</t>
  </si>
  <si>
    <t>CTG-BGA-CTG</t>
  </si>
  <si>
    <t>ADZ-CTG-ADZ</t>
  </si>
  <si>
    <t>CTG-PEI-CTG</t>
  </si>
  <si>
    <t>BOG-UIB-BOG</t>
  </si>
  <si>
    <t>EOH-PEI-EOH</t>
  </si>
  <si>
    <t>BOG-IBE-BOG</t>
  </si>
  <si>
    <t>BOG-AUC-BOG</t>
  </si>
  <si>
    <t>CUC-BGA-CUC</t>
  </si>
  <si>
    <t>MDE-SMR-MDE</t>
  </si>
  <si>
    <t>CLO-BAQ-CLO</t>
  </si>
  <si>
    <t>EOH-MTR-EOH</t>
  </si>
  <si>
    <t>ADZ-CLO-ADZ</t>
  </si>
  <si>
    <t>BAQ-MDE-BAQ</t>
  </si>
  <si>
    <t>BOG-LET-BOG</t>
  </si>
  <si>
    <t>CLO-CTG-CLO</t>
  </si>
  <si>
    <t>BOG-EOH-BOG</t>
  </si>
  <si>
    <t>BOG-MZL-BOG</t>
  </si>
  <si>
    <t>ADZ-MDE-ADZ</t>
  </si>
  <si>
    <t>BOG-EJA-BOG</t>
  </si>
  <si>
    <t>BOG-PSO-BOG</t>
  </si>
  <si>
    <t>BOG-NVA-BOG</t>
  </si>
  <si>
    <t>APO-EOH-APO</t>
  </si>
  <si>
    <t>BOG-AXM-BOG</t>
  </si>
  <si>
    <t>EOH-UIB-EOH</t>
  </si>
  <si>
    <t>BOG-EYP-BOG</t>
  </si>
  <si>
    <t>CTG-MDE-CTG</t>
  </si>
  <si>
    <t>CLO-MDE-CLO</t>
  </si>
  <si>
    <t>BOG-VUP-BOG</t>
  </si>
  <si>
    <t>BOG-ADZ-BOG</t>
  </si>
  <si>
    <t>BOG-MTR-BOG</t>
  </si>
  <si>
    <t>BOG-PEI-BOG</t>
  </si>
  <si>
    <t>BOG-CUC-BOG</t>
  </si>
  <si>
    <t>BOG-SMR-BOG</t>
  </si>
  <si>
    <t>BOG-BGA-BOG</t>
  </si>
  <si>
    <t>BOG-BAQ-BOG</t>
  </si>
  <si>
    <t>BOG-CTG-BOG</t>
  </si>
  <si>
    <t>BOG-CLO-BOG</t>
  </si>
  <si>
    <t>BOG-MDE-BOG</t>
  </si>
  <si>
    <t xml:space="preserve">TOTAL </t>
  </si>
  <si>
    <t>RUTA</t>
  </si>
  <si>
    <t>Cuadro 1.6 Pasajeros nacionales por principales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</si>
  <si>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</si>
  <si>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OTRAS RUTAS</t>
  </si>
  <si>
    <t>Ene - Nov 2009</t>
  </si>
  <si>
    <t>Ene - Nov 2010</t>
  </si>
  <si>
    <t>Noviembre 2009</t>
  </si>
  <si>
    <t>RUTA - EMPRESA</t>
  </si>
  <si>
    <t>Cuadro 1.6B Pasajeros nacionales - Rutas troncales por empresa</t>
  </si>
  <si>
    <t>Carga en toneladas.</t>
  </si>
  <si>
    <t>Información provisional. Fuente: Empresas Aéreas. *: Variación superior al 500%.</t>
  </si>
  <si>
    <t>BOG-MVP-BOG</t>
  </si>
  <si>
    <t>Cuadro 1.7 Carga nacional por principales rutas</t>
  </si>
  <si>
    <t>Información provisional. *: Variación superior a 500%. Fuente: Empresas Aéreas archivo Origen-Destino</t>
  </si>
  <si>
    <t>OTROS MERCADOS</t>
  </si>
  <si>
    <t>MDE-CUR-MDE</t>
  </si>
  <si>
    <t>CLO-AUA-CLO</t>
  </si>
  <si>
    <t>MDE-AUA-MDE</t>
  </si>
  <si>
    <t>BOG-CUR-BOG</t>
  </si>
  <si>
    <t>BOG-HAV-BOG</t>
  </si>
  <si>
    <t>BOG-AUA-BOG</t>
  </si>
  <si>
    <t>ISLAS CARIBE</t>
  </si>
  <si>
    <t>BOG-PUJ-BOG</t>
  </si>
  <si>
    <t>BOG-SDQ-BOG</t>
  </si>
  <si>
    <t>BAQ-PTY-BAQ</t>
  </si>
  <si>
    <t>BOG-SJO-BOG</t>
  </si>
  <si>
    <t>CLO-PTY-CLO</t>
  </si>
  <si>
    <t>MDE-PTY-MDE</t>
  </si>
  <si>
    <t>BOG-MEX-BOG</t>
  </si>
  <si>
    <t>BOG-PTY-BOG</t>
  </si>
  <si>
    <t>CENTRO AMERICA</t>
  </si>
  <si>
    <t>CTG-MAD-CTG</t>
  </si>
  <si>
    <t>CLO-BCN-CLO</t>
  </si>
  <si>
    <t>PEI-MAD-PEI</t>
  </si>
  <si>
    <t>BOG-BCN-BOG</t>
  </si>
  <si>
    <t>MDE-MAD-MDE</t>
  </si>
  <si>
    <t>CLO-MAD-CLO</t>
  </si>
  <si>
    <t>BOG-FRA-BOG</t>
  </si>
  <si>
    <t>BOG-CDG-BOG</t>
  </si>
  <si>
    <t>BOG-MAD-BOG</t>
  </si>
  <si>
    <t>EUROPA</t>
  </si>
  <si>
    <t>BOG-VLN-BOG</t>
  </si>
  <si>
    <t>CLO-UIO-CLO</t>
  </si>
  <si>
    <t>MDE-CCS-MDE</t>
  </si>
  <si>
    <t>MDE-LIM-MDE</t>
  </si>
  <si>
    <t>BOG-GYE-BOG</t>
  </si>
  <si>
    <t>BOG-GRU-BOG</t>
  </si>
  <si>
    <t>MDE-UIO-MDE</t>
  </si>
  <si>
    <t>BOG-SAO-BOG</t>
  </si>
  <si>
    <t>BOG-CCS-BOG</t>
  </si>
  <si>
    <t>BOG-SCL-BOG</t>
  </si>
  <si>
    <t>BOG-BUE-BOG</t>
  </si>
  <si>
    <t>BOG-UIO-BOG</t>
  </si>
  <si>
    <t>BOG-LIM-BOG</t>
  </si>
  <si>
    <t>SURAMERICA</t>
  </si>
  <si>
    <t>AXM-FLL-AXM</t>
  </si>
  <si>
    <t>MDE-NYC-MDE</t>
  </si>
  <si>
    <t>BOG-LAX-BOG</t>
  </si>
  <si>
    <t>BOG-YYZ-BOG</t>
  </si>
  <si>
    <t>BOG-ATL-BOG</t>
  </si>
  <si>
    <t>CTG-FLL-CTG</t>
  </si>
  <si>
    <t>BAQ-MIA-BAQ</t>
  </si>
  <si>
    <t>BOG-ORL-BOG</t>
  </si>
  <si>
    <t>MDE-FLL-MDE</t>
  </si>
  <si>
    <t>BOG-IAH-BOG</t>
  </si>
  <si>
    <t>CLO-MIA-CLO</t>
  </si>
  <si>
    <t>BOG-NYC-BOG</t>
  </si>
  <si>
    <t>BOG-FLL-BOG</t>
  </si>
  <si>
    <t>MDE-MIA-MDE</t>
  </si>
  <si>
    <t>BOG-MIA-BOG</t>
  </si>
  <si>
    <t>NORTE AMÉRICA</t>
  </si>
  <si>
    <t>MERCADO - RUTA</t>
  </si>
  <si>
    <t>Cuadro 1.8 Pasajeros internacionales por principales rutas</t>
  </si>
  <si>
    <t xml:space="preserve">Información provisional. *: Variación superior a 500%   </t>
  </si>
  <si>
    <t>OTROS</t>
  </si>
  <si>
    <t>CUBA</t>
  </si>
  <si>
    <t>ANTILLAS HOLANDESAS</t>
  </si>
  <si>
    <t>GUATEMALA</t>
  </si>
  <si>
    <t>REPUBLICA DOMINICANA</t>
  </si>
  <si>
    <t>EL SALVADOR</t>
  </si>
  <si>
    <t>COSTA RICA</t>
  </si>
  <si>
    <t>MEXICO</t>
  </si>
  <si>
    <t>PANAMA</t>
  </si>
  <si>
    <t>CENTRO AMÉRICA</t>
  </si>
  <si>
    <t>INGLATERRA</t>
  </si>
  <si>
    <t>ALEMANIA</t>
  </si>
  <si>
    <t>FRANCIA</t>
  </si>
  <si>
    <t>ESPAÑA</t>
  </si>
  <si>
    <t>BOLIVIA</t>
  </si>
  <si>
    <t>CHILE</t>
  </si>
  <si>
    <t>VENEZUELA</t>
  </si>
  <si>
    <t>BRASIL</t>
  </si>
  <si>
    <t>ARGENTINA</t>
  </si>
  <si>
    <t>PERU</t>
  </si>
  <si>
    <t>ECUADOR</t>
  </si>
  <si>
    <t>PUERTO RICO</t>
  </si>
  <si>
    <t>CANADA</t>
  </si>
  <si>
    <t>ESTADOS UNIDOS</t>
  </si>
  <si>
    <t>NORTEAMÉRICA</t>
  </si>
  <si>
    <t>Enero - diciembre 2009</t>
  </si>
  <si>
    <t>Enero - Diciembre 2010</t>
  </si>
  <si>
    <t>Continente - País</t>
  </si>
  <si>
    <t>Cuadro 1.8B Pasajeros Internacionales por Continente y País</t>
  </si>
  <si>
    <t>Enero - Diciembre 2009</t>
  </si>
  <si>
    <t>Continente - Empresa</t>
  </si>
  <si>
    <t>Cuadro 1.8C Pasajeros Internacionales por Continente y Empresa</t>
  </si>
  <si>
    <t>Fuente: Empresas Aéreas archivo Origen-Destino.</t>
  </si>
  <si>
    <t>Información provisional. Carga en toneladas. *: Variación superior a 500%.</t>
  </si>
  <si>
    <t>BOG-LUX-BOG</t>
  </si>
  <si>
    <t>BOG-AMS-BOG</t>
  </si>
  <si>
    <t>BOG-CPQ-BOG</t>
  </si>
  <si>
    <t>Cuadro 1.9 Carga internacional por principales rutas</t>
  </si>
  <si>
    <t>Información Provisional. *: Variación superior a 500%. Fuente: Empresas Aéreas. Carga en toneladas.</t>
  </si>
  <si>
    <t>BARBADOS</t>
  </si>
  <si>
    <t>LUXEMBURGO</t>
  </si>
  <si>
    <t>HOLANDA</t>
  </si>
  <si>
    <t>URUGUAY</t>
  </si>
  <si>
    <t>Cuadro 1.9B Carga Internacional por Continente y País</t>
  </si>
  <si>
    <t>Cuadro 1.9C Carga Internacional por Continente y Empresa</t>
  </si>
  <si>
    <t>No se incluyen pasajeros en tránsito ni pasajeros en conexión.</t>
  </si>
  <si>
    <t>Información provisional. Fuente: Empresas Aéreas Archivo Origen-Destino.</t>
  </si>
  <si>
    <t>PROVIDENCIA</t>
  </si>
  <si>
    <t>PUERTO CARRENO</t>
  </si>
  <si>
    <t>BAHIA SOLANO</t>
  </si>
  <si>
    <t>CAUCASIA</t>
  </si>
  <si>
    <t>PUERTO INIRIDA</t>
  </si>
  <si>
    <t>PUERTO ASIS</t>
  </si>
  <si>
    <t>TUMACO</t>
  </si>
  <si>
    <t>FLORENCIA</t>
  </si>
  <si>
    <t>RIOHACHA</t>
  </si>
  <si>
    <t>VILLAVICENCIO</t>
  </si>
  <si>
    <t>POPAYAN</t>
  </si>
  <si>
    <t>COROZAL</t>
  </si>
  <si>
    <t>ARAUCA - MUNICIPIO</t>
  </si>
  <si>
    <t>IBAGUE</t>
  </si>
  <si>
    <t>CAREPA</t>
  </si>
  <si>
    <t>LETICIA</t>
  </si>
  <si>
    <t>BARRANCABERMEJA</t>
  </si>
  <si>
    <t>MANIZALES</t>
  </si>
  <si>
    <t>PASTO</t>
  </si>
  <si>
    <t>ARMENIA</t>
  </si>
  <si>
    <t>NEIVA</t>
  </si>
  <si>
    <t>EL YOPAL</t>
  </si>
  <si>
    <t>VALLEDUPAR</t>
  </si>
  <si>
    <t>QUIBDO</t>
  </si>
  <si>
    <t>MONTERIA</t>
  </si>
  <si>
    <t>PEREIRA</t>
  </si>
  <si>
    <t>SAN ANDRES - ISLA</t>
  </si>
  <si>
    <t>CUCUTA</t>
  </si>
  <si>
    <t>SANTA MARTA</t>
  </si>
  <si>
    <t>MEDELLIN</t>
  </si>
  <si>
    <t>BUCARAMANGA</t>
  </si>
  <si>
    <t>BARRANQUILLA</t>
  </si>
  <si>
    <t>CARTAGENA</t>
  </si>
  <si>
    <t>CALI</t>
  </si>
  <si>
    <t>RIONEGRO - ANTIOQUIA</t>
  </si>
  <si>
    <t>BOGOTA</t>
  </si>
  <si>
    <t>diciembre 2009</t>
  </si>
  <si>
    <t>AEROPUERTO</t>
  </si>
  <si>
    <t>Cuadro 1.10 Pasajeros Nacionales por Aeropuerto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</si>
  <si>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</si>
  <si>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</si>
  <si>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SOLANO</t>
  </si>
  <si>
    <t>GUAINIA (BARRANCO MINAS)</t>
  </si>
  <si>
    <t>CARURU</t>
  </si>
  <si>
    <t>MIRAFLORES - GUAVIARE</t>
  </si>
  <si>
    <t>PUERTO LEGUIZAMO</t>
  </si>
  <si>
    <t>SAN VICENTE DEL CAGUAN</t>
  </si>
  <si>
    <t>CALOTO</t>
  </si>
  <si>
    <t>LA MACARENA</t>
  </si>
  <si>
    <t>SAN JOSE DEL GUAVIARE</t>
  </si>
  <si>
    <t>LA URIBE</t>
  </si>
  <si>
    <t>MELGAR</t>
  </si>
  <si>
    <t>MITU</t>
  </si>
  <si>
    <t>Enero - diciembre 2010</t>
  </si>
  <si>
    <t>Cuadro 1.11 Carga Nacional por Aeropuerto</t>
  </si>
  <si>
    <t>Cuadro 1.12 Pasajeros Internacionales por Aeropuerto</t>
  </si>
  <si>
    <t>Nota: No incluye la carga en tránsito.</t>
  </si>
  <si>
    <t>Información provisional. Fuente: Empresas Aéreas Archivo Origen-Destino. Carga en toneladas.</t>
  </si>
  <si>
    <t>Enero - Noviembre 2009</t>
  </si>
  <si>
    <t>Cuadro 1.13 Carga Internacional por Aeropuerto</t>
  </si>
  <si>
    <t>Aeronáutica Civil de Colombia</t>
  </si>
  <si>
    <t>Oficina de Transporte Aéreo</t>
  </si>
  <si>
    <t>Grupo de Estudios Sectoriales</t>
  </si>
  <si>
    <t>Operación regular</t>
  </si>
  <si>
    <t xml:space="preserve">Indice </t>
  </si>
  <si>
    <t>Novedades</t>
  </si>
  <si>
    <t>Novedades importantes para la interpretación de la información.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</si>
  <si>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</si>
  <si>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</si>
  <si>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</si>
  <si>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</si>
  <si>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</si>
  <si>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</si>
  <si>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</si>
  <si>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</si>
  <si>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</si>
  <si>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</si>
  <si>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</si>
  <si>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</si>
  <si>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</si>
  <si>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</si>
  <si>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</si>
  <si>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</si>
  <si>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</si>
  <si>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</si>
  <si>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</si>
  <si>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</si>
  <si>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</si>
  <si>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</si>
  <si>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</si>
  <si>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</si>
  <si>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</si>
  <si>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</si>
  <si>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</si>
  <si>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</si>
  <si>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</si>
  <si>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</si>
  <si>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</si>
  <si>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</si>
  <si>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</si>
  <si>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</si>
  <si>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</si>
  <si>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</si>
  <si>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</si>
  <si>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</si>
  <si>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</si>
  <si>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</si>
  <si>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Novedades.:</t>
  </si>
  <si>
    <t>Boletín Origen-Destino Diciembre 2010</t>
  </si>
  <si>
    <t>A partir del 19 de diciembre inició operaciones en la ruta Bogotá - Sao Paulo - Bogotá, con 7 frecuencias semanales.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</si>
</sst>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3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color indexed="12"/>
      <name val="Century Gothic"/>
      <family val="2"/>
    </font>
    <font>
      <sz val="13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sz val="9"/>
      <name val="Century Gothic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5"/>
      <name val="Century Gothic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sz val="10"/>
      <name val="Arial Unicode MS"/>
      <family val="2"/>
    </font>
    <font>
      <b/>
      <sz val="13"/>
      <color indexed="12"/>
      <name val="Century Gothic"/>
      <family val="2"/>
    </font>
    <font>
      <sz val="12"/>
      <color indexed="12"/>
      <name val="Century Gothic"/>
      <family val="2"/>
    </font>
    <font>
      <b/>
      <u val="single"/>
      <sz val="15"/>
      <color indexed="48"/>
      <name val="Arial"/>
      <family val="2"/>
    </font>
    <font>
      <sz val="13"/>
      <color indexed="12"/>
      <name val="Century Gothic"/>
      <family val="2"/>
    </font>
    <font>
      <sz val="11"/>
      <color indexed="12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19"/>
      <name val="Century Gothic"/>
      <family val="2"/>
    </font>
    <font>
      <b/>
      <sz val="10"/>
      <color indexed="19"/>
      <name val="Century Gothic"/>
      <family val="2"/>
    </font>
    <font>
      <b/>
      <sz val="10"/>
      <color indexed="49"/>
      <name val="Century Gothic"/>
      <family val="2"/>
    </font>
    <font>
      <b/>
      <sz val="10"/>
      <color indexed="56"/>
      <name val="Century Gothic"/>
      <family val="2"/>
    </font>
    <font>
      <b/>
      <sz val="10"/>
      <color indexed="36"/>
      <name val="Century Gothic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24"/>
      <color indexed="56"/>
      <name val="Arial"/>
      <family val="2"/>
    </font>
    <font>
      <b/>
      <sz val="19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u val="single"/>
      <sz val="20"/>
      <color indexed="16"/>
      <name val="Century Gothic"/>
      <family val="2"/>
    </font>
    <font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sz val="13"/>
      <color indexed="56"/>
      <name val="Century Gothic"/>
      <family val="2"/>
    </font>
    <font>
      <sz val="11"/>
      <color indexed="56"/>
      <name val="Century Gothic"/>
      <family val="2"/>
    </font>
    <font>
      <b/>
      <sz val="17"/>
      <color indexed="5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2" tint="-0.4999699890613556"/>
      <name val="Century Gothic"/>
      <family val="2"/>
    </font>
    <font>
      <b/>
      <sz val="10"/>
      <color theme="2" tint="-0.4999699890613556"/>
      <name val="Century Gothic"/>
      <family val="2"/>
    </font>
    <font>
      <b/>
      <sz val="10"/>
      <color theme="8" tint="-0.24997000396251678"/>
      <name val="Century Gothic"/>
      <family val="2"/>
    </font>
    <font>
      <b/>
      <sz val="10"/>
      <color theme="3"/>
      <name val="Century Gothic"/>
      <family val="2"/>
    </font>
    <font>
      <b/>
      <sz val="10"/>
      <color theme="7" tint="-0.24997000396251678"/>
      <name val="Century Gothic"/>
      <family val="2"/>
    </font>
    <font>
      <sz val="10"/>
      <color rgb="FF002060"/>
      <name val="Arial"/>
      <family val="2"/>
    </font>
    <font>
      <b/>
      <sz val="24"/>
      <color rgb="FF002060"/>
      <name val="Arial"/>
      <family val="2"/>
    </font>
    <font>
      <b/>
      <sz val="19"/>
      <color rgb="FF002060"/>
      <name val="Arial"/>
      <family val="2"/>
    </font>
    <font>
      <b/>
      <sz val="20"/>
      <color rgb="FF002060"/>
      <name val="Arial"/>
      <family val="2"/>
    </font>
    <font>
      <b/>
      <sz val="18"/>
      <color rgb="FF002060"/>
      <name val="Arial"/>
      <family val="2"/>
    </font>
    <font>
      <b/>
      <u val="single"/>
      <sz val="20"/>
      <color theme="5" tint="-0.4999699890613556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sz val="11"/>
      <color rgb="FF002060"/>
      <name val="Century Gothic"/>
      <family val="2"/>
    </font>
    <font>
      <b/>
      <sz val="17"/>
      <color rgb="FF002060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u val="single"/>
      <sz val="2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 style="thin"/>
      <right style="thick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medium"/>
      <top>
        <color indexed="63"/>
      </top>
      <bottom style="double"/>
    </border>
    <border>
      <left style="medium"/>
      <right style="thin"/>
      <top style="thin"/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medium"/>
      <right style="medium"/>
      <top style="thick"/>
      <bottom style="double"/>
    </border>
    <border>
      <left style="thick"/>
      <right>
        <color indexed="63"/>
      </right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n"/>
      <right style="thick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ck"/>
      <right style="medium"/>
      <top style="medium"/>
      <bottom style="double"/>
    </border>
    <border>
      <left style="thin"/>
      <right style="thick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102" fillId="0" borderId="0">
      <alignment/>
      <protection/>
    </xf>
    <xf numFmtId="0" fontId="31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7" fillId="0" borderId="8" applyNumberFormat="0" applyFill="0" applyAlignment="0" applyProtection="0"/>
    <xf numFmtId="0" fontId="109" fillId="0" borderId="9" applyNumberFormat="0" applyFill="0" applyAlignment="0" applyProtection="0"/>
  </cellStyleXfs>
  <cellXfs count="836">
    <xf numFmtId="0" fontId="0" fillId="0" borderId="0" xfId="0" applyFont="1" applyAlignment="1">
      <alignment/>
    </xf>
    <xf numFmtId="37" fontId="3" fillId="0" borderId="0" xfId="59" applyFont="1">
      <alignment/>
      <protection/>
    </xf>
    <xf numFmtId="4" fontId="3" fillId="0" borderId="0" xfId="59" applyNumberFormat="1" applyFont="1">
      <alignment/>
      <protection/>
    </xf>
    <xf numFmtId="37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37" fontId="3" fillId="33" borderId="0" xfId="59" applyFont="1" applyFill="1">
      <alignment/>
      <protection/>
    </xf>
    <xf numFmtId="0" fontId="3" fillId="33" borderId="0" xfId="61" applyNumberFormat="1" applyFont="1" applyFill="1" applyBorder="1">
      <alignment/>
      <protection/>
    </xf>
    <xf numFmtId="39" fontId="4" fillId="0" borderId="0" xfId="59" applyNumberFormat="1" applyFont="1" applyBorder="1" applyProtection="1">
      <alignment/>
      <protection/>
    </xf>
    <xf numFmtId="39" fontId="4" fillId="0" borderId="0" xfId="59" applyNumberFormat="1" applyFont="1" applyFill="1" applyBorder="1" applyProtection="1">
      <alignment/>
      <protection/>
    </xf>
    <xf numFmtId="39" fontId="4" fillId="33" borderId="0" xfId="59" applyNumberFormat="1" applyFont="1" applyFill="1" applyBorder="1" applyProtection="1">
      <alignment/>
      <protection/>
    </xf>
    <xf numFmtId="37" fontId="4" fillId="33" borderId="0" xfId="59" applyFont="1" applyFill="1" applyBorder="1">
      <alignment/>
      <protection/>
    </xf>
    <xf numFmtId="2" fontId="5" fillId="34" borderId="10" xfId="59" applyNumberFormat="1" applyFont="1" applyFill="1" applyBorder="1" applyAlignment="1" applyProtection="1">
      <alignment horizontal="center"/>
      <protection/>
    </xf>
    <xf numFmtId="2" fontId="5" fillId="34" borderId="11" xfId="59" applyNumberFormat="1" applyFont="1" applyFill="1" applyBorder="1" applyAlignment="1" applyProtection="1">
      <alignment horizontal="right" indent="1"/>
      <protection/>
    </xf>
    <xf numFmtId="2" fontId="5" fillId="0" borderId="12" xfId="59" applyNumberFormat="1" applyFont="1" applyBorder="1" applyAlignment="1" applyProtection="1">
      <alignment horizontal="center"/>
      <protection/>
    </xf>
    <xf numFmtId="2" fontId="5" fillId="0" borderId="13" xfId="59" applyNumberFormat="1" applyFont="1" applyBorder="1" applyAlignment="1" applyProtection="1">
      <alignment horizontal="center"/>
      <protection/>
    </xf>
    <xf numFmtId="2" fontId="5" fillId="0" borderId="14" xfId="59" applyNumberFormat="1" applyFont="1" applyFill="1" applyBorder="1" applyAlignment="1" applyProtection="1">
      <alignment horizontal="center"/>
      <protection/>
    </xf>
    <xf numFmtId="2" fontId="5" fillId="0" borderId="15" xfId="59" applyNumberFormat="1" applyFont="1" applyFill="1" applyBorder="1" applyAlignment="1" applyProtection="1">
      <alignment horizontal="center"/>
      <protection/>
    </xf>
    <xf numFmtId="2" fontId="5" fillId="0" borderId="16" xfId="59" applyNumberFormat="1" applyFont="1" applyFill="1" applyBorder="1" applyAlignment="1" applyProtection="1">
      <alignment horizontal="center"/>
      <protection/>
    </xf>
    <xf numFmtId="2" fontId="5" fillId="0" borderId="12" xfId="59" applyNumberFormat="1" applyFont="1" applyFill="1" applyBorder="1" applyAlignment="1" applyProtection="1">
      <alignment horizontal="center"/>
      <protection/>
    </xf>
    <xf numFmtId="2" fontId="5" fillId="0" borderId="15" xfId="59" applyNumberFormat="1" applyFont="1" applyFill="1" applyBorder="1" applyAlignment="1" applyProtection="1">
      <alignment horizontal="right" indent="1"/>
      <protection/>
    </xf>
    <xf numFmtId="2" fontId="5" fillId="0" borderId="16" xfId="59" applyNumberFormat="1" applyFont="1" applyFill="1" applyBorder="1" applyAlignment="1" applyProtection="1">
      <alignment horizontal="right" indent="1"/>
      <protection/>
    </xf>
    <xf numFmtId="2" fontId="5" fillId="0" borderId="17" xfId="59" applyNumberFormat="1" applyFont="1" applyFill="1" applyBorder="1" applyAlignment="1" applyProtection="1">
      <alignment horizontal="center"/>
      <protection/>
    </xf>
    <xf numFmtId="37" fontId="4" fillId="0" borderId="12" xfId="59" applyFont="1" applyFill="1" applyBorder="1" applyAlignment="1" applyProtection="1">
      <alignment horizontal="left"/>
      <protection/>
    </xf>
    <xf numFmtId="37" fontId="6" fillId="0" borderId="16" xfId="59" applyFont="1" applyFill="1" applyBorder="1" applyAlignment="1" applyProtection="1">
      <alignment horizontal="left"/>
      <protection/>
    </xf>
    <xf numFmtId="2" fontId="5" fillId="34" borderId="18" xfId="59" applyNumberFormat="1" applyFont="1" applyFill="1" applyBorder="1">
      <alignment/>
      <protection/>
    </xf>
    <xf numFmtId="2" fontId="5" fillId="34" borderId="19" xfId="59" applyNumberFormat="1" applyFont="1" applyFill="1" applyBorder="1">
      <alignment/>
      <protection/>
    </xf>
    <xf numFmtId="37" fontId="5" fillId="0" borderId="0" xfId="59" applyFont="1" applyBorder="1">
      <alignment/>
      <protection/>
    </xf>
    <xf numFmtId="2" fontId="5" fillId="0" borderId="20" xfId="59" applyNumberFormat="1" applyFont="1" applyBorder="1" applyAlignment="1" applyProtection="1">
      <alignment horizontal="right" indent="1"/>
      <protection/>
    </xf>
    <xf numFmtId="2" fontId="5" fillId="0" borderId="21" xfId="59" applyNumberFormat="1" applyFont="1" applyFill="1" applyBorder="1" applyAlignment="1" applyProtection="1">
      <alignment horizontal="right" indent="1"/>
      <protection/>
    </xf>
    <xf numFmtId="2" fontId="5" fillId="0" borderId="22" xfId="59" applyNumberFormat="1" applyFont="1" applyFill="1" applyBorder="1" applyAlignment="1" applyProtection="1">
      <alignment horizontal="right" indent="1"/>
      <protection/>
    </xf>
    <xf numFmtId="2" fontId="5" fillId="0" borderId="23" xfId="59" applyNumberFormat="1" applyFont="1" applyFill="1" applyBorder="1" applyAlignment="1" applyProtection="1">
      <alignment horizontal="right" indent="1"/>
      <protection/>
    </xf>
    <xf numFmtId="2" fontId="5" fillId="0" borderId="0" xfId="59" applyNumberFormat="1" applyFont="1" applyFill="1" applyBorder="1" applyAlignment="1" applyProtection="1">
      <alignment horizontal="right" indent="1"/>
      <protection/>
    </xf>
    <xf numFmtId="2" fontId="5" fillId="0" borderId="24" xfId="59" applyNumberFormat="1" applyFont="1" applyFill="1" applyBorder="1" applyAlignment="1" applyProtection="1">
      <alignment horizontal="center"/>
      <protection/>
    </xf>
    <xf numFmtId="2" fontId="5" fillId="0" borderId="0" xfId="59" applyNumberFormat="1" applyFont="1" applyFill="1" applyBorder="1" applyAlignment="1" applyProtection="1">
      <alignment horizontal="center"/>
      <protection/>
    </xf>
    <xf numFmtId="2" fontId="5" fillId="0" borderId="22" xfId="59" applyNumberFormat="1" applyFont="1" applyFill="1" applyBorder="1" applyProtection="1">
      <alignment/>
      <protection/>
    </xf>
    <xf numFmtId="2" fontId="5" fillId="0" borderId="23" xfId="59" applyNumberFormat="1" applyFont="1" applyFill="1" applyBorder="1" applyProtection="1">
      <alignment/>
      <protection/>
    </xf>
    <xf numFmtId="37" fontId="4" fillId="0" borderId="0" xfId="59" applyFont="1" applyFill="1" applyBorder="1" applyAlignment="1" applyProtection="1">
      <alignment horizontal="left"/>
      <protection/>
    </xf>
    <xf numFmtId="37" fontId="7" fillId="0" borderId="23" xfId="59" applyFont="1" applyFill="1" applyBorder="1" applyAlignment="1" applyProtection="1">
      <alignment horizontal="left"/>
      <protection/>
    </xf>
    <xf numFmtId="2" fontId="5" fillId="34" borderId="25" xfId="59" applyNumberFormat="1" applyFont="1" applyFill="1" applyBorder="1">
      <alignment/>
      <protection/>
    </xf>
    <xf numFmtId="2" fontId="5" fillId="34" borderId="26" xfId="59" applyNumberFormat="1" applyFont="1" applyFill="1" applyBorder="1">
      <alignment/>
      <protection/>
    </xf>
    <xf numFmtId="37" fontId="5" fillId="0" borderId="27" xfId="59" applyFont="1" applyBorder="1">
      <alignment/>
      <protection/>
    </xf>
    <xf numFmtId="2" fontId="5" fillId="0" borderId="28" xfId="59" applyNumberFormat="1" applyFont="1" applyBorder="1" applyAlignment="1" applyProtection="1">
      <alignment horizontal="right" indent="1"/>
      <protection/>
    </xf>
    <xf numFmtId="2" fontId="5" fillId="0" borderId="29" xfId="59" applyNumberFormat="1" applyFont="1" applyFill="1" applyBorder="1" applyAlignment="1" applyProtection="1">
      <alignment horizontal="right" indent="1"/>
      <protection/>
    </xf>
    <xf numFmtId="2" fontId="5" fillId="0" borderId="30" xfId="59" applyNumberFormat="1" applyFont="1" applyFill="1" applyBorder="1" applyAlignment="1" applyProtection="1">
      <alignment horizontal="right" indent="1"/>
      <protection/>
    </xf>
    <xf numFmtId="2" fontId="5" fillId="0" borderId="31" xfId="59" applyNumberFormat="1" applyFont="1" applyFill="1" applyBorder="1" applyAlignment="1" applyProtection="1">
      <alignment horizontal="right" indent="1"/>
      <protection/>
    </xf>
    <xf numFmtId="2" fontId="5" fillId="0" borderId="27" xfId="59" applyNumberFormat="1" applyFont="1" applyFill="1" applyBorder="1" applyAlignment="1" applyProtection="1">
      <alignment horizontal="right" indent="1"/>
      <protection/>
    </xf>
    <xf numFmtId="2" fontId="5" fillId="0" borderId="32" xfId="59" applyNumberFormat="1" applyFont="1" applyFill="1" applyBorder="1" applyAlignment="1" applyProtection="1">
      <alignment horizontal="center"/>
      <protection/>
    </xf>
    <xf numFmtId="2" fontId="5" fillId="0" borderId="27" xfId="59" applyNumberFormat="1" applyFont="1" applyFill="1" applyBorder="1" applyAlignment="1" applyProtection="1">
      <alignment horizontal="center"/>
      <protection/>
    </xf>
    <xf numFmtId="2" fontId="5" fillId="0" borderId="30" xfId="59" applyNumberFormat="1" applyFont="1" applyFill="1" applyBorder="1" applyProtection="1">
      <alignment/>
      <protection/>
    </xf>
    <xf numFmtId="2" fontId="5" fillId="0" borderId="31" xfId="59" applyNumberFormat="1" applyFont="1" applyFill="1" applyBorder="1" applyProtection="1">
      <alignment/>
      <protection/>
    </xf>
    <xf numFmtId="37" fontId="3" fillId="0" borderId="27" xfId="59" applyFont="1" applyFill="1" applyBorder="1">
      <alignment/>
      <protection/>
    </xf>
    <xf numFmtId="37" fontId="8" fillId="0" borderId="31" xfId="59" applyFont="1" applyFill="1" applyBorder="1" applyAlignment="1" applyProtection="1">
      <alignment horizontal="left"/>
      <protection/>
    </xf>
    <xf numFmtId="2" fontId="5" fillId="34" borderId="18" xfId="59" applyNumberFormat="1" applyFont="1" applyFill="1" applyBorder="1" applyAlignment="1" applyProtection="1">
      <alignment horizontal="center"/>
      <protection/>
    </xf>
    <xf numFmtId="2" fontId="5" fillId="34" borderId="19" xfId="59" applyNumberFormat="1" applyFont="1" applyFill="1" applyBorder="1" applyAlignment="1" applyProtection="1">
      <alignment horizontal="right" indent="1"/>
      <protection/>
    </xf>
    <xf numFmtId="2" fontId="5" fillId="0" borderId="20" xfId="59" applyNumberFormat="1" applyFont="1" applyFill="1" applyBorder="1" applyAlignment="1" applyProtection="1">
      <alignment horizontal="center"/>
      <protection/>
    </xf>
    <xf numFmtId="2" fontId="5" fillId="0" borderId="21" xfId="59" applyNumberFormat="1" applyFont="1" applyFill="1" applyBorder="1" applyAlignment="1" applyProtection="1">
      <alignment horizontal="center"/>
      <protection/>
    </xf>
    <xf numFmtId="2" fontId="5" fillId="0" borderId="22" xfId="59" applyNumberFormat="1" applyFont="1" applyFill="1" applyBorder="1" applyAlignment="1" applyProtection="1">
      <alignment horizontal="center"/>
      <protection/>
    </xf>
    <xf numFmtId="2" fontId="5" fillId="0" borderId="23" xfId="59" applyNumberFormat="1" applyFont="1" applyFill="1" applyBorder="1" applyAlignment="1" applyProtection="1">
      <alignment horizontal="center"/>
      <protection/>
    </xf>
    <xf numFmtId="37" fontId="3" fillId="0" borderId="0" xfId="59" applyFont="1" applyFill="1" applyBorder="1">
      <alignment/>
      <protection/>
    </xf>
    <xf numFmtId="37" fontId="6" fillId="0" borderId="23" xfId="59" applyFont="1" applyFill="1" applyBorder="1" applyAlignment="1" applyProtection="1">
      <alignment horizontal="left"/>
      <protection/>
    </xf>
    <xf numFmtId="37" fontId="5" fillId="34" borderId="33" xfId="59" applyFont="1" applyFill="1" applyBorder="1">
      <alignment/>
      <protection/>
    </xf>
    <xf numFmtId="37" fontId="5" fillId="34" borderId="34" xfId="59" applyFont="1" applyFill="1" applyBorder="1">
      <alignment/>
      <protection/>
    </xf>
    <xf numFmtId="37" fontId="3" fillId="0" borderId="35" xfId="59" applyFont="1" applyBorder="1">
      <alignment/>
      <protection/>
    </xf>
    <xf numFmtId="37" fontId="3" fillId="0" borderId="36" xfId="59" applyFont="1" applyBorder="1" applyAlignment="1" applyProtection="1">
      <alignment horizontal="right"/>
      <protection/>
    </xf>
    <xf numFmtId="37" fontId="3" fillId="0" borderId="37" xfId="59" applyFont="1" applyFill="1" applyBorder="1" applyProtection="1">
      <alignment/>
      <protection/>
    </xf>
    <xf numFmtId="37" fontId="3" fillId="0" borderId="38" xfId="59" applyFont="1" applyFill="1" applyBorder="1" applyAlignment="1" applyProtection="1">
      <alignment horizontal="right"/>
      <protection/>
    </xf>
    <xf numFmtId="37" fontId="3" fillId="0" borderId="39" xfId="59" applyFont="1" applyFill="1" applyBorder="1" applyAlignment="1" applyProtection="1">
      <alignment horizontal="right"/>
      <protection/>
    </xf>
    <xf numFmtId="37" fontId="3" fillId="0" borderId="35" xfId="59" applyFont="1" applyFill="1" applyBorder="1" applyProtection="1">
      <alignment/>
      <protection/>
    </xf>
    <xf numFmtId="37" fontId="3" fillId="0" borderId="40" xfId="59" applyFont="1" applyFill="1" applyBorder="1" applyAlignment="1" applyProtection="1">
      <alignment horizontal="right"/>
      <protection/>
    </xf>
    <xf numFmtId="37" fontId="3" fillId="0" borderId="35" xfId="59" applyFont="1" applyFill="1" applyBorder="1" applyAlignment="1" applyProtection="1">
      <alignment horizontal="right"/>
      <protection/>
    </xf>
    <xf numFmtId="37" fontId="4" fillId="0" borderId="35" xfId="59" applyFont="1" applyFill="1" applyBorder="1" applyAlignment="1" applyProtection="1">
      <alignment horizontal="left"/>
      <protection/>
    </xf>
    <xf numFmtId="37" fontId="7" fillId="0" borderId="39" xfId="59" applyFont="1" applyFill="1" applyBorder="1" applyAlignment="1" applyProtection="1">
      <alignment horizontal="left"/>
      <protection/>
    </xf>
    <xf numFmtId="3" fontId="5" fillId="34" borderId="29" xfId="59" applyNumberFormat="1" applyFont="1" applyFill="1" applyBorder="1" applyAlignment="1">
      <alignment horizontal="right"/>
      <protection/>
    </xf>
    <xf numFmtId="3" fontId="5" fillId="34" borderId="25" xfId="59" applyNumberFormat="1" applyFont="1" applyFill="1" applyBorder="1" applyAlignment="1">
      <alignment horizontal="right"/>
      <protection/>
    </xf>
    <xf numFmtId="3" fontId="3" fillId="0" borderId="27" xfId="59" applyNumberFormat="1" applyFont="1" applyFill="1" applyBorder="1" applyAlignment="1">
      <alignment horizontal="right"/>
      <protection/>
    </xf>
    <xf numFmtId="3" fontId="3" fillId="0" borderId="28" xfId="59" applyNumberFormat="1" applyFont="1" applyFill="1" applyBorder="1" applyAlignment="1">
      <alignment horizontal="right"/>
      <protection/>
    </xf>
    <xf numFmtId="3" fontId="3" fillId="0" borderId="29" xfId="59" applyNumberFormat="1" applyFont="1" applyFill="1" applyBorder="1" applyAlignment="1">
      <alignment horizontal="right"/>
      <protection/>
    </xf>
    <xf numFmtId="3" fontId="3" fillId="0" borderId="30" xfId="59" applyNumberFormat="1" applyFont="1" applyFill="1" applyBorder="1" applyAlignment="1">
      <alignment horizontal="right"/>
      <protection/>
    </xf>
    <xf numFmtId="3" fontId="3" fillId="0" borderId="31" xfId="59" applyNumberFormat="1" applyFont="1" applyFill="1" applyBorder="1" applyAlignment="1">
      <alignment horizontal="right"/>
      <protection/>
    </xf>
    <xf numFmtId="3" fontId="3" fillId="0" borderId="32" xfId="59" applyNumberFormat="1" applyFont="1" applyFill="1" applyBorder="1" applyAlignment="1">
      <alignment horizontal="right"/>
      <protection/>
    </xf>
    <xf numFmtId="37" fontId="3" fillId="0" borderId="0" xfId="59" applyFont="1" applyFill="1" applyBorder="1" applyAlignment="1" applyProtection="1">
      <alignment horizontal="left"/>
      <protection/>
    </xf>
    <xf numFmtId="3" fontId="5" fillId="34" borderId="21" xfId="59" applyNumberFormat="1" applyFont="1" applyFill="1" applyBorder="1" applyAlignment="1">
      <alignment horizontal="right"/>
      <protection/>
    </xf>
    <xf numFmtId="3" fontId="5" fillId="34" borderId="41" xfId="59" applyNumberFormat="1" applyFont="1" applyFill="1" applyBorder="1" applyAlignment="1">
      <alignment horizontal="right"/>
      <protection/>
    </xf>
    <xf numFmtId="3" fontId="3" fillId="0" borderId="0" xfId="59" applyNumberFormat="1" applyFont="1" applyFill="1" applyBorder="1" applyAlignment="1">
      <alignment horizontal="right"/>
      <protection/>
    </xf>
    <xf numFmtId="3" fontId="3" fillId="0" borderId="20" xfId="59" applyNumberFormat="1" applyFont="1" applyFill="1" applyBorder="1" applyAlignment="1">
      <alignment horizontal="right"/>
      <protection/>
    </xf>
    <xf numFmtId="3" fontId="3" fillId="0" borderId="21" xfId="59" applyNumberFormat="1" applyFont="1" applyFill="1" applyBorder="1" applyAlignment="1">
      <alignment horizontal="right"/>
      <protection/>
    </xf>
    <xf numFmtId="3" fontId="3" fillId="0" borderId="22" xfId="59" applyNumberFormat="1" applyFont="1" applyFill="1" applyBorder="1" applyAlignment="1">
      <alignment horizontal="right"/>
      <protection/>
    </xf>
    <xf numFmtId="3" fontId="3" fillId="0" borderId="23" xfId="59" applyNumberFormat="1" applyFont="1" applyFill="1" applyBorder="1" applyAlignment="1">
      <alignment horizontal="right"/>
      <protection/>
    </xf>
    <xf numFmtId="3" fontId="3" fillId="0" borderId="24" xfId="59" applyNumberFormat="1" applyFont="1" applyFill="1" applyBorder="1" applyAlignment="1">
      <alignment horizontal="right"/>
      <protection/>
    </xf>
    <xf numFmtId="37" fontId="5" fillId="34" borderId="37" xfId="59" applyFont="1" applyFill="1" applyBorder="1">
      <alignment/>
      <protection/>
    </xf>
    <xf numFmtId="37" fontId="5" fillId="34" borderId="42" xfId="59" applyFont="1" applyFill="1" applyBorder="1">
      <alignment/>
      <protection/>
    </xf>
    <xf numFmtId="37" fontId="9" fillId="0" borderId="39" xfId="59" applyFont="1" applyFill="1" applyBorder="1" applyAlignment="1" applyProtection="1">
      <alignment horizontal="left"/>
      <protection/>
    </xf>
    <xf numFmtId="37" fontId="110" fillId="0" borderId="0" xfId="59" applyFont="1">
      <alignment/>
      <protection/>
    </xf>
    <xf numFmtId="37" fontId="10" fillId="34" borderId="18" xfId="59" applyFont="1" applyFill="1" applyBorder="1">
      <alignment/>
      <protection/>
    </xf>
    <xf numFmtId="37" fontId="10" fillId="34" borderId="41" xfId="59" applyFont="1" applyFill="1" applyBorder="1">
      <alignment/>
      <protection/>
    </xf>
    <xf numFmtId="37" fontId="10" fillId="0" borderId="0" xfId="59" applyFont="1" applyBorder="1">
      <alignment/>
      <protection/>
    </xf>
    <xf numFmtId="37" fontId="10" fillId="0" borderId="20" xfId="59" applyFont="1" applyFill="1" applyBorder="1" applyAlignment="1" applyProtection="1">
      <alignment horizontal="right"/>
      <protection/>
    </xf>
    <xf numFmtId="37" fontId="10" fillId="0" borderId="21" xfId="59" applyFont="1" applyFill="1" applyBorder="1" applyProtection="1">
      <alignment/>
      <protection/>
    </xf>
    <xf numFmtId="37" fontId="10" fillId="0" borderId="22" xfId="59" applyFont="1" applyFill="1" applyBorder="1" applyAlignment="1" applyProtection="1">
      <alignment horizontal="right"/>
      <protection/>
    </xf>
    <xf numFmtId="37" fontId="10" fillId="0" borderId="23" xfId="59" applyFont="1" applyFill="1" applyBorder="1" applyAlignment="1" applyProtection="1">
      <alignment horizontal="right"/>
      <protection/>
    </xf>
    <xf numFmtId="37" fontId="10" fillId="0" borderId="0" xfId="59" applyFont="1" applyFill="1" applyBorder="1" applyProtection="1">
      <alignment/>
      <protection/>
    </xf>
    <xf numFmtId="3" fontId="10" fillId="0" borderId="22" xfId="59" applyNumberFormat="1" applyFont="1" applyFill="1" applyBorder="1" applyAlignment="1">
      <alignment horizontal="right"/>
      <protection/>
    </xf>
    <xf numFmtId="3" fontId="10" fillId="0" borderId="23" xfId="59" applyNumberFormat="1" applyFont="1" applyFill="1" applyBorder="1">
      <alignment/>
      <protection/>
    </xf>
    <xf numFmtId="3" fontId="10" fillId="0" borderId="24" xfId="59" applyNumberFormat="1" applyFont="1" applyFill="1" applyBorder="1">
      <alignment/>
      <protection/>
    </xf>
    <xf numFmtId="3" fontId="10" fillId="0" borderId="0" xfId="59" applyNumberFormat="1" applyFont="1" applyFill="1" applyBorder="1">
      <alignment/>
      <protection/>
    </xf>
    <xf numFmtId="3" fontId="10" fillId="0" borderId="22" xfId="59" applyNumberFormat="1" applyFont="1" applyFill="1" applyBorder="1">
      <alignment/>
      <protection/>
    </xf>
    <xf numFmtId="3" fontId="10" fillId="0" borderId="23" xfId="59" applyNumberFormat="1" applyFont="1" applyFill="1" applyBorder="1" applyAlignment="1">
      <alignment horizontal="right"/>
      <protection/>
    </xf>
    <xf numFmtId="37" fontId="10" fillId="0" borderId="0" xfId="59" applyFont="1" applyFill="1" applyBorder="1" applyAlignment="1" applyProtection="1">
      <alignment horizontal="left"/>
      <protection/>
    </xf>
    <xf numFmtId="37" fontId="10" fillId="0" borderId="31" xfId="59" applyFont="1" applyFill="1" applyBorder="1" applyAlignment="1" applyProtection="1">
      <alignment vertical="center"/>
      <protection/>
    </xf>
    <xf numFmtId="37" fontId="111" fillId="0" borderId="0" xfId="59" applyFont="1">
      <alignment/>
      <protection/>
    </xf>
    <xf numFmtId="37" fontId="5" fillId="34" borderId="18" xfId="59" applyFont="1" applyFill="1" applyBorder="1">
      <alignment/>
      <protection/>
    </xf>
    <xf numFmtId="37" fontId="5" fillId="34" borderId="41" xfId="59" applyFont="1" applyFill="1" applyBorder="1">
      <alignment/>
      <protection/>
    </xf>
    <xf numFmtId="37" fontId="5" fillId="0" borderId="20" xfId="59" applyFont="1" applyFill="1" applyBorder="1" applyAlignment="1" applyProtection="1">
      <alignment horizontal="right"/>
      <protection/>
    </xf>
    <xf numFmtId="37" fontId="5" fillId="0" borderId="21" xfId="59" applyFont="1" applyFill="1" applyBorder="1" applyProtection="1">
      <alignment/>
      <protection/>
    </xf>
    <xf numFmtId="37" fontId="5" fillId="0" borderId="22" xfId="59" applyFont="1" applyFill="1" applyBorder="1" applyAlignment="1" applyProtection="1">
      <alignment horizontal="right"/>
      <protection/>
    </xf>
    <xf numFmtId="37" fontId="5" fillId="0" borderId="23" xfId="59" applyFont="1" applyFill="1" applyBorder="1" applyAlignment="1" applyProtection="1">
      <alignment horizontal="right"/>
      <protection/>
    </xf>
    <xf numFmtId="37" fontId="5" fillId="0" borderId="0" xfId="59" applyFont="1" applyFill="1" applyBorder="1" applyProtection="1">
      <alignment/>
      <protection/>
    </xf>
    <xf numFmtId="3" fontId="5" fillId="0" borderId="22" xfId="59" applyNumberFormat="1" applyFont="1" applyFill="1" applyBorder="1" applyAlignment="1">
      <alignment horizontal="right"/>
      <protection/>
    </xf>
    <xf numFmtId="3" fontId="5" fillId="0" borderId="23" xfId="59" applyNumberFormat="1" applyFont="1" applyFill="1" applyBorder="1">
      <alignment/>
      <protection/>
    </xf>
    <xf numFmtId="3" fontId="5" fillId="0" borderId="24" xfId="59" applyNumberFormat="1" applyFont="1" applyFill="1" applyBorder="1">
      <alignment/>
      <protection/>
    </xf>
    <xf numFmtId="3" fontId="5" fillId="0" borderId="0" xfId="59" applyNumberFormat="1" applyFont="1" applyFill="1" applyBorder="1">
      <alignment/>
      <protection/>
    </xf>
    <xf numFmtId="3" fontId="5" fillId="0" borderId="22" xfId="59" applyNumberFormat="1" applyFont="1" applyFill="1" applyBorder="1">
      <alignment/>
      <protection/>
    </xf>
    <xf numFmtId="3" fontId="5" fillId="0" borderId="23" xfId="59" applyNumberFormat="1" applyFont="1" applyFill="1" applyBorder="1" applyAlignment="1">
      <alignment horizontal="right"/>
      <protection/>
    </xf>
    <xf numFmtId="37" fontId="5" fillId="0" borderId="0" xfId="59" applyFont="1" applyFill="1" applyBorder="1" applyAlignment="1" applyProtection="1">
      <alignment horizontal="left"/>
      <protection/>
    </xf>
    <xf numFmtId="37" fontId="11" fillId="0" borderId="23" xfId="59" applyFont="1" applyFill="1" applyBorder="1" applyAlignment="1" applyProtection="1">
      <alignment vertical="center"/>
      <protection/>
    </xf>
    <xf numFmtId="37" fontId="3" fillId="0" borderId="0" xfId="59" applyFont="1" applyBorder="1">
      <alignment/>
      <protection/>
    </xf>
    <xf numFmtId="37" fontId="3" fillId="0" borderId="20" xfId="59" applyFont="1" applyFill="1" applyBorder="1" applyAlignment="1" applyProtection="1">
      <alignment horizontal="right"/>
      <protection/>
    </xf>
    <xf numFmtId="37" fontId="3" fillId="0" borderId="21" xfId="59" applyFont="1" applyFill="1" applyBorder="1" applyProtection="1">
      <alignment/>
      <protection/>
    </xf>
    <xf numFmtId="37" fontId="3" fillId="0" borderId="22" xfId="59" applyFont="1" applyFill="1" applyBorder="1" applyAlignment="1" applyProtection="1">
      <alignment horizontal="right"/>
      <protection/>
    </xf>
    <xf numFmtId="37" fontId="3" fillId="0" borderId="23" xfId="59" applyFont="1" applyFill="1" applyBorder="1" applyAlignment="1" applyProtection="1">
      <alignment horizontal="right"/>
      <protection/>
    </xf>
    <xf numFmtId="37" fontId="3" fillId="0" borderId="0" xfId="59" applyFont="1" applyFill="1" applyBorder="1" applyProtection="1">
      <alignment/>
      <protection/>
    </xf>
    <xf numFmtId="3" fontId="3" fillId="0" borderId="23" xfId="59" applyNumberFormat="1" applyFont="1" applyFill="1" applyBorder="1">
      <alignment/>
      <protection/>
    </xf>
    <xf numFmtId="3" fontId="3" fillId="0" borderId="24" xfId="59" applyNumberFormat="1" applyFont="1" applyFill="1" applyBorder="1">
      <alignment/>
      <protection/>
    </xf>
    <xf numFmtId="3" fontId="3" fillId="0" borderId="0" xfId="59" applyNumberFormat="1" applyFont="1" applyFill="1" applyBorder="1">
      <alignment/>
      <protection/>
    </xf>
    <xf numFmtId="3" fontId="3" fillId="0" borderId="22" xfId="59" applyNumberFormat="1" applyFont="1" applyFill="1" applyBorder="1">
      <alignment/>
      <protection/>
    </xf>
    <xf numFmtId="37" fontId="12" fillId="0" borderId="23" xfId="59" applyFont="1" applyFill="1" applyBorder="1" applyAlignment="1" applyProtection="1">
      <alignment vertical="center"/>
      <protection/>
    </xf>
    <xf numFmtId="37" fontId="112" fillId="0" borderId="0" xfId="59" applyFont="1">
      <alignment/>
      <protection/>
    </xf>
    <xf numFmtId="37" fontId="113" fillId="0" borderId="0" xfId="59" applyFont="1">
      <alignment/>
      <protection/>
    </xf>
    <xf numFmtId="37" fontId="13" fillId="0" borderId="0" xfId="59" applyFont="1">
      <alignment/>
      <protection/>
    </xf>
    <xf numFmtId="37" fontId="3" fillId="0" borderId="36" xfId="59" applyFont="1" applyFill="1" applyBorder="1" applyAlignment="1" applyProtection="1">
      <alignment horizontal="right"/>
      <protection/>
    </xf>
    <xf numFmtId="3" fontId="3" fillId="0" borderId="40" xfId="59" applyNumberFormat="1" applyFont="1" applyFill="1" applyBorder="1">
      <alignment/>
      <protection/>
    </xf>
    <xf numFmtId="3" fontId="3" fillId="0" borderId="35" xfId="59" applyNumberFormat="1" applyFont="1" applyFill="1" applyBorder="1">
      <alignment/>
      <protection/>
    </xf>
    <xf numFmtId="3" fontId="3" fillId="0" borderId="38" xfId="59" applyNumberFormat="1" applyFont="1" applyFill="1" applyBorder="1">
      <alignment/>
      <protection/>
    </xf>
    <xf numFmtId="3" fontId="3" fillId="0" borderId="39" xfId="59" applyNumberFormat="1" applyFont="1" applyFill="1" applyBorder="1" applyAlignment="1">
      <alignment horizontal="right"/>
      <protection/>
    </xf>
    <xf numFmtId="37" fontId="3" fillId="0" borderId="35" xfId="59" applyFont="1" applyFill="1" applyBorder="1" applyAlignment="1" applyProtection="1">
      <alignment horizontal="left"/>
      <protection/>
    </xf>
    <xf numFmtId="37" fontId="5" fillId="0" borderId="39" xfId="59" applyFont="1" applyFill="1" applyBorder="1" applyAlignment="1">
      <alignment vertical="center"/>
      <protection/>
    </xf>
    <xf numFmtId="37" fontId="14" fillId="0" borderId="0" xfId="59" applyFont="1">
      <alignment/>
      <protection/>
    </xf>
    <xf numFmtId="37" fontId="10" fillId="34" borderId="19" xfId="59" applyFont="1" applyFill="1" applyBorder="1">
      <alignment/>
      <protection/>
    </xf>
    <xf numFmtId="37" fontId="10" fillId="0" borderId="43" xfId="59" applyFont="1" applyBorder="1">
      <alignment/>
      <protection/>
    </xf>
    <xf numFmtId="37" fontId="5" fillId="34" borderId="19" xfId="59" applyFont="1" applyFill="1" applyBorder="1">
      <alignment/>
      <protection/>
    </xf>
    <xf numFmtId="37" fontId="5" fillId="0" borderId="44" xfId="59" applyFont="1" applyBorder="1">
      <alignment/>
      <protection/>
    </xf>
    <xf numFmtId="37" fontId="114" fillId="0" borderId="0" xfId="59" applyFont="1">
      <alignment/>
      <protection/>
    </xf>
    <xf numFmtId="37" fontId="5" fillId="0" borderId="0" xfId="59" applyFont="1">
      <alignment/>
      <protection/>
    </xf>
    <xf numFmtId="37" fontId="3" fillId="0" borderId="23" xfId="59" applyFont="1" applyFill="1" applyBorder="1" applyProtection="1">
      <alignment/>
      <protection/>
    </xf>
    <xf numFmtId="37" fontId="4" fillId="0" borderId="0" xfId="59" applyFont="1">
      <alignment/>
      <protection/>
    </xf>
    <xf numFmtId="37" fontId="5" fillId="34" borderId="45" xfId="59" applyFont="1" applyFill="1" applyBorder="1">
      <alignment/>
      <protection/>
    </xf>
    <xf numFmtId="37" fontId="5" fillId="34" borderId="46" xfId="59" applyFont="1" applyFill="1" applyBorder="1">
      <alignment/>
      <protection/>
    </xf>
    <xf numFmtId="37" fontId="3" fillId="0" borderId="47" xfId="59" applyFont="1" applyBorder="1">
      <alignment/>
      <protection/>
    </xf>
    <xf numFmtId="37" fontId="3" fillId="0" borderId="48" xfId="59" applyFont="1" applyFill="1" applyBorder="1" applyProtection="1">
      <alignment/>
      <protection/>
    </xf>
    <xf numFmtId="37" fontId="3" fillId="0" borderId="49" xfId="59" applyFont="1" applyFill="1" applyBorder="1" applyProtection="1">
      <alignment/>
      <protection/>
    </xf>
    <xf numFmtId="37" fontId="3" fillId="0" borderId="50" xfId="59" applyFont="1" applyFill="1" applyBorder="1" applyAlignment="1" applyProtection="1">
      <alignment horizontal="right"/>
      <protection/>
    </xf>
    <xf numFmtId="37" fontId="3" fillId="0" borderId="51" xfId="59" applyFont="1" applyFill="1" applyBorder="1" applyAlignment="1" applyProtection="1">
      <alignment horizontal="right"/>
      <protection/>
    </xf>
    <xf numFmtId="37" fontId="3" fillId="0" borderId="47" xfId="59" applyFont="1" applyFill="1" applyBorder="1" applyProtection="1">
      <alignment/>
      <protection/>
    </xf>
    <xf numFmtId="3" fontId="3" fillId="0" borderId="50" xfId="59" applyNumberFormat="1" applyFont="1" applyFill="1" applyBorder="1" applyAlignment="1">
      <alignment horizontal="right"/>
      <protection/>
    </xf>
    <xf numFmtId="3" fontId="3" fillId="0" borderId="51" xfId="59" applyNumberFormat="1" applyFont="1" applyFill="1" applyBorder="1" applyAlignment="1">
      <alignment horizontal="right"/>
      <protection/>
    </xf>
    <xf numFmtId="3" fontId="3" fillId="0" borderId="52" xfId="59" applyNumberFormat="1" applyFont="1" applyFill="1" applyBorder="1">
      <alignment/>
      <protection/>
    </xf>
    <xf numFmtId="3" fontId="3" fillId="0" borderId="47" xfId="59" applyNumberFormat="1" applyFont="1" applyFill="1" applyBorder="1">
      <alignment/>
      <protection/>
    </xf>
    <xf numFmtId="3" fontId="3" fillId="0" borderId="50" xfId="59" applyNumberFormat="1" applyFont="1" applyFill="1" applyBorder="1">
      <alignment/>
      <protection/>
    </xf>
    <xf numFmtId="37" fontId="17" fillId="33" borderId="14" xfId="59" applyFont="1" applyFill="1" applyBorder="1" applyAlignment="1" applyProtection="1">
      <alignment horizontal="center"/>
      <protection/>
    </xf>
    <xf numFmtId="37" fontId="17" fillId="33" borderId="15" xfId="59" applyFont="1" applyFill="1" applyBorder="1" applyAlignment="1" applyProtection="1">
      <alignment horizontal="center"/>
      <protection/>
    </xf>
    <xf numFmtId="37" fontId="17" fillId="33" borderId="13" xfId="59" applyFont="1" applyFill="1" applyBorder="1" applyAlignment="1" applyProtection="1">
      <alignment horizontal="center"/>
      <protection/>
    </xf>
    <xf numFmtId="37" fontId="17" fillId="33" borderId="12" xfId="59" applyFont="1" applyFill="1" applyBorder="1" applyAlignment="1" applyProtection="1">
      <alignment horizontal="center"/>
      <protection/>
    </xf>
    <xf numFmtId="37" fontId="18" fillId="33" borderId="14" xfId="59" applyFont="1" applyFill="1" applyBorder="1" applyAlignment="1">
      <alignment horizontal="centerContinuous"/>
      <protection/>
    </xf>
    <xf numFmtId="37" fontId="18" fillId="33" borderId="16" xfId="59" applyFont="1" applyFill="1" applyBorder="1" applyAlignment="1" applyProtection="1">
      <alignment horizontal="centerContinuous"/>
      <protection/>
    </xf>
    <xf numFmtId="37" fontId="17" fillId="33" borderId="37" xfId="59" applyFont="1" applyFill="1" applyBorder="1" applyAlignment="1" applyProtection="1">
      <alignment horizontal="fill"/>
      <protection/>
    </xf>
    <xf numFmtId="37" fontId="17" fillId="33" borderId="38" xfId="59" applyFont="1" applyFill="1" applyBorder="1" applyAlignment="1" applyProtection="1">
      <alignment horizontal="fill"/>
      <protection/>
    </xf>
    <xf numFmtId="37" fontId="17" fillId="33" borderId="36" xfId="59" applyFont="1" applyFill="1" applyBorder="1" applyAlignment="1" applyProtection="1">
      <alignment horizontal="fill"/>
      <protection/>
    </xf>
    <xf numFmtId="37" fontId="17" fillId="33" borderId="35" xfId="59" applyFont="1" applyFill="1" applyBorder="1" applyAlignment="1" applyProtection="1">
      <alignment horizontal="fill"/>
      <protection/>
    </xf>
    <xf numFmtId="37" fontId="18" fillId="33" borderId="21" xfId="59" applyFont="1" applyFill="1" applyBorder="1">
      <alignment/>
      <protection/>
    </xf>
    <xf numFmtId="37" fontId="18" fillId="33" borderId="23" xfId="59" applyFont="1" applyFill="1" applyBorder="1">
      <alignment/>
      <protection/>
    </xf>
    <xf numFmtId="37" fontId="17" fillId="33" borderId="49" xfId="59" applyFont="1" applyFill="1" applyBorder="1" applyAlignment="1">
      <alignment horizontal="centerContinuous" vertical="center"/>
      <protection/>
    </xf>
    <xf numFmtId="37" fontId="17" fillId="33" borderId="47" xfId="59" applyFont="1" applyFill="1" applyBorder="1" applyAlignment="1">
      <alignment horizontal="centerContinuous" vertical="center"/>
      <protection/>
    </xf>
    <xf numFmtId="37" fontId="19" fillId="33" borderId="51" xfId="59" applyFont="1" applyFill="1" applyBorder="1" applyAlignment="1" applyProtection="1">
      <alignment horizontal="centerContinuous" vertical="center"/>
      <protection/>
    </xf>
    <xf numFmtId="37" fontId="20" fillId="33" borderId="21" xfId="59" applyFont="1" applyFill="1" applyBorder="1">
      <alignment/>
      <protection/>
    </xf>
    <xf numFmtId="37" fontId="20" fillId="33" borderId="19" xfId="59" applyFont="1" applyFill="1" applyBorder="1">
      <alignment/>
      <protection/>
    </xf>
    <xf numFmtId="37" fontId="18" fillId="33" borderId="49" xfId="59" applyFont="1" applyFill="1" applyBorder="1">
      <alignment/>
      <protection/>
    </xf>
    <xf numFmtId="37" fontId="18" fillId="33" borderId="51" xfId="59" applyFont="1" applyFill="1" applyBorder="1">
      <alignment/>
      <protection/>
    </xf>
    <xf numFmtId="37" fontId="3" fillId="33" borderId="14" xfId="59" applyFont="1" applyFill="1" applyBorder="1">
      <alignment/>
      <protection/>
    </xf>
    <xf numFmtId="37" fontId="3" fillId="33" borderId="12" xfId="59" applyFont="1" applyFill="1" applyBorder="1">
      <alignment/>
      <protection/>
    </xf>
    <xf numFmtId="37" fontId="19" fillId="33" borderId="12" xfId="59" applyFont="1" applyFill="1" applyBorder="1" applyAlignment="1">
      <alignment vertical="center"/>
      <protection/>
    </xf>
    <xf numFmtId="37" fontId="19" fillId="33" borderId="16" xfId="59" applyFont="1" applyFill="1" applyBorder="1" applyAlignment="1">
      <alignment vertical="center"/>
      <protection/>
    </xf>
    <xf numFmtId="0" fontId="3" fillId="0" borderId="0" xfId="62" applyFont="1">
      <alignment/>
      <protection/>
    </xf>
    <xf numFmtId="0" fontId="25" fillId="0" borderId="0" xfId="61" applyNumberFormat="1" applyFont="1" applyFill="1" applyBorder="1">
      <alignment/>
      <protection/>
    </xf>
    <xf numFmtId="0" fontId="25" fillId="0" borderId="0" xfId="62" applyFont="1">
      <alignment/>
      <protection/>
    </xf>
    <xf numFmtId="0" fontId="26" fillId="0" borderId="0" xfId="62" applyFont="1">
      <alignment/>
      <protection/>
    </xf>
    <xf numFmtId="2" fontId="3" fillId="0" borderId="43" xfId="62" applyNumberFormat="1" applyFont="1" applyBorder="1">
      <alignment/>
      <protection/>
    </xf>
    <xf numFmtId="3" fontId="3" fillId="0" borderId="53" xfId="62" applyNumberFormat="1" applyFont="1" applyBorder="1">
      <alignment/>
      <protection/>
    </xf>
    <xf numFmtId="10" fontId="3" fillId="0" borderId="54" xfId="62" applyNumberFormat="1" applyFont="1" applyBorder="1">
      <alignment/>
      <protection/>
    </xf>
    <xf numFmtId="2" fontId="3" fillId="0" borderId="43" xfId="62" applyNumberFormat="1" applyFont="1" applyBorder="1" applyAlignment="1">
      <alignment horizontal="right"/>
      <protection/>
    </xf>
    <xf numFmtId="0" fontId="3" fillId="0" borderId="55" xfId="62" applyNumberFormat="1" applyFont="1" applyBorder="1" quotePrefix="1">
      <alignment/>
      <protection/>
    </xf>
    <xf numFmtId="2" fontId="3" fillId="0" borderId="56" xfId="62" applyNumberFormat="1" applyFont="1" applyBorder="1">
      <alignment/>
      <protection/>
    </xf>
    <xf numFmtId="3" fontId="3" fillId="0" borderId="57" xfId="62" applyNumberFormat="1" applyFont="1" applyBorder="1">
      <alignment/>
      <protection/>
    </xf>
    <xf numFmtId="10" fontId="3" fillId="0" borderId="58" xfId="62" applyNumberFormat="1" applyFont="1" applyBorder="1">
      <alignment/>
      <protection/>
    </xf>
    <xf numFmtId="2" fontId="3" fillId="0" borderId="56" xfId="62" applyNumberFormat="1" applyFont="1" applyBorder="1" applyAlignment="1">
      <alignment horizontal="right"/>
      <protection/>
    </xf>
    <xf numFmtId="0" fontId="3" fillId="0" borderId="59" xfId="62" applyNumberFormat="1" applyFont="1" applyBorder="1" quotePrefix="1">
      <alignment/>
      <protection/>
    </xf>
    <xf numFmtId="3" fontId="3" fillId="0" borderId="60" xfId="62" applyNumberFormat="1" applyFont="1" applyBorder="1">
      <alignment/>
      <protection/>
    </xf>
    <xf numFmtId="0" fontId="3" fillId="0" borderId="61" xfId="62" applyNumberFormat="1" applyFont="1" applyBorder="1" quotePrefix="1">
      <alignment/>
      <protection/>
    </xf>
    <xf numFmtId="2" fontId="27" fillId="0" borderId="62" xfId="62" applyNumberFormat="1" applyFont="1" applyBorder="1">
      <alignment/>
      <protection/>
    </xf>
    <xf numFmtId="3" fontId="27" fillId="0" borderId="63" xfId="62" applyNumberFormat="1" applyFont="1" applyBorder="1">
      <alignment/>
      <protection/>
    </xf>
    <xf numFmtId="10" fontId="27" fillId="0" borderId="64" xfId="62" applyNumberFormat="1" applyFont="1" applyBorder="1">
      <alignment/>
      <protection/>
    </xf>
    <xf numFmtId="0" fontId="27" fillId="0" borderId="65" xfId="62" applyNumberFormat="1" applyFont="1" applyBorder="1">
      <alignment/>
      <protection/>
    </xf>
    <xf numFmtId="49" fontId="3" fillId="0" borderId="0" xfId="62" applyNumberFormat="1" applyFont="1" applyAlignment="1">
      <alignment horizontal="center" vertical="center" wrapText="1"/>
      <protection/>
    </xf>
    <xf numFmtId="49" fontId="4" fillId="33" borderId="66" xfId="62" applyNumberFormat="1" applyFont="1" applyFill="1" applyBorder="1" applyAlignment="1">
      <alignment horizontal="center" vertical="center" wrapText="1"/>
      <protection/>
    </xf>
    <xf numFmtId="49" fontId="4" fillId="33" borderId="67" xfId="62" applyNumberFormat="1" applyFont="1" applyFill="1" applyBorder="1" applyAlignment="1">
      <alignment horizontal="center" vertical="center" wrapText="1"/>
      <protection/>
    </xf>
    <xf numFmtId="49" fontId="4" fillId="33" borderId="68" xfId="62" applyNumberFormat="1" applyFont="1" applyFill="1" applyBorder="1" applyAlignment="1">
      <alignment horizontal="center" vertical="center" wrapText="1"/>
      <protection/>
    </xf>
    <xf numFmtId="0" fontId="3" fillId="0" borderId="0" xfId="63" applyFont="1">
      <alignment/>
      <protection/>
    </xf>
    <xf numFmtId="0" fontId="26" fillId="0" borderId="0" xfId="63" applyFont="1">
      <alignment/>
      <protection/>
    </xf>
    <xf numFmtId="2" fontId="3" fillId="0" borderId="17" xfId="63" applyNumberFormat="1" applyFont="1" applyBorder="1">
      <alignment/>
      <protection/>
    </xf>
    <xf numFmtId="3" fontId="3" fillId="0" borderId="69" xfId="63" applyNumberFormat="1" applyFont="1" applyBorder="1">
      <alignment/>
      <protection/>
    </xf>
    <xf numFmtId="10" fontId="3" fillId="0" borderId="70" xfId="63" applyNumberFormat="1" applyFont="1" applyBorder="1">
      <alignment/>
      <protection/>
    </xf>
    <xf numFmtId="2" fontId="3" fillId="0" borderId="71" xfId="63" applyNumberFormat="1" applyFont="1" applyBorder="1" applyAlignment="1">
      <alignment horizontal="right"/>
      <protection/>
    </xf>
    <xf numFmtId="0" fontId="3" fillId="0" borderId="16" xfId="63" applyNumberFormat="1" applyFont="1" applyBorder="1">
      <alignment/>
      <protection/>
    </xf>
    <xf numFmtId="2" fontId="3" fillId="0" borderId="72" xfId="63" applyNumberFormat="1" applyFont="1" applyBorder="1">
      <alignment/>
      <protection/>
    </xf>
    <xf numFmtId="3" fontId="3" fillId="0" borderId="60" xfId="63" applyNumberFormat="1" applyFont="1" applyBorder="1">
      <alignment/>
      <protection/>
    </xf>
    <xf numFmtId="10" fontId="3" fillId="0" borderId="58" xfId="63" applyNumberFormat="1" applyFont="1" applyBorder="1">
      <alignment/>
      <protection/>
    </xf>
    <xf numFmtId="2" fontId="3" fillId="0" borderId="56" xfId="63" applyNumberFormat="1" applyFont="1" applyBorder="1" applyAlignment="1">
      <alignment horizontal="right"/>
      <protection/>
    </xf>
    <xf numFmtId="0" fontId="3" fillId="0" borderId="73" xfId="63" applyNumberFormat="1" applyFont="1" applyBorder="1">
      <alignment/>
      <protection/>
    </xf>
    <xf numFmtId="0" fontId="27" fillId="0" borderId="0" xfId="63" applyFont="1">
      <alignment/>
      <protection/>
    </xf>
    <xf numFmtId="2" fontId="27" fillId="0" borderId="74" xfId="63" applyNumberFormat="1" applyFont="1" applyBorder="1">
      <alignment/>
      <protection/>
    </xf>
    <xf numFmtId="3" fontId="27" fillId="0" borderId="75" xfId="63" applyNumberFormat="1" applyFont="1" applyBorder="1">
      <alignment/>
      <protection/>
    </xf>
    <xf numFmtId="2" fontId="27" fillId="0" borderId="76" xfId="63" applyNumberFormat="1" applyFont="1" applyBorder="1">
      <alignment/>
      <protection/>
    </xf>
    <xf numFmtId="2" fontId="27" fillId="0" borderId="77" xfId="63" applyNumberFormat="1" applyFont="1" applyBorder="1">
      <alignment/>
      <protection/>
    </xf>
    <xf numFmtId="10" fontId="27" fillId="0" borderId="76" xfId="63" applyNumberFormat="1" applyFont="1" applyBorder="1">
      <alignment/>
      <protection/>
    </xf>
    <xf numFmtId="0" fontId="27" fillId="0" borderId="78" xfId="63" applyNumberFormat="1" applyFont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4" fillId="33" borderId="79" xfId="62" applyNumberFormat="1" applyFont="1" applyFill="1" applyBorder="1" applyAlignment="1">
      <alignment horizontal="center" vertical="center" wrapText="1"/>
      <protection/>
    </xf>
    <xf numFmtId="49" fontId="4" fillId="33" borderId="80" xfId="62" applyNumberFormat="1" applyFont="1" applyFill="1" applyBorder="1" applyAlignment="1">
      <alignment horizontal="center" vertical="center" wrapText="1"/>
      <protection/>
    </xf>
    <xf numFmtId="49" fontId="4" fillId="33" borderId="81" xfId="62" applyNumberFormat="1" applyFont="1" applyFill="1" applyBorder="1" applyAlignment="1">
      <alignment horizontal="center" vertical="center" wrapText="1"/>
      <protection/>
    </xf>
    <xf numFmtId="0" fontId="3" fillId="0" borderId="0" xfId="64" applyFont="1">
      <alignment/>
      <protection/>
    </xf>
    <xf numFmtId="3" fontId="3" fillId="0" borderId="0" xfId="64" applyNumberFormat="1" applyFont="1">
      <alignment/>
      <protection/>
    </xf>
    <xf numFmtId="10" fontId="3" fillId="0" borderId="82" xfId="64" applyNumberFormat="1" applyFont="1" applyBorder="1" applyAlignment="1">
      <alignment horizontal="right"/>
      <protection/>
    </xf>
    <xf numFmtId="3" fontId="3" fillId="0" borderId="83" xfId="64" applyNumberFormat="1" applyFont="1" applyBorder="1">
      <alignment/>
      <protection/>
    </xf>
    <xf numFmtId="3" fontId="3" fillId="0" borderId="84" xfId="64" applyNumberFormat="1" applyFont="1" applyBorder="1">
      <alignment/>
      <protection/>
    </xf>
    <xf numFmtId="10" fontId="3" fillId="0" borderId="85" xfId="64" applyNumberFormat="1" applyFont="1" applyBorder="1">
      <alignment/>
      <protection/>
    </xf>
    <xf numFmtId="0" fontId="3" fillId="0" borderId="86" xfId="64" applyFont="1" applyBorder="1">
      <alignment/>
      <protection/>
    </xf>
    <xf numFmtId="10" fontId="3" fillId="0" borderId="87" xfId="64" applyNumberFormat="1" applyFont="1" applyBorder="1" applyAlignment="1">
      <alignment horizontal="right"/>
      <protection/>
    </xf>
    <xf numFmtId="3" fontId="3" fillId="0" borderId="88" xfId="64" applyNumberFormat="1" applyFont="1" applyBorder="1">
      <alignment/>
      <protection/>
    </xf>
    <xf numFmtId="3" fontId="3" fillId="0" borderId="57" xfId="64" applyNumberFormat="1" applyFont="1" applyBorder="1">
      <alignment/>
      <protection/>
    </xf>
    <xf numFmtId="10" fontId="3" fillId="0" borderId="89" xfId="64" applyNumberFormat="1" applyFont="1" applyBorder="1">
      <alignment/>
      <protection/>
    </xf>
    <xf numFmtId="3" fontId="3" fillId="0" borderId="90" xfId="64" applyNumberFormat="1" applyFont="1" applyBorder="1">
      <alignment/>
      <protection/>
    </xf>
    <xf numFmtId="0" fontId="3" fillId="0" borderId="91" xfId="64" applyFont="1" applyBorder="1">
      <alignment/>
      <protection/>
    </xf>
    <xf numFmtId="10" fontId="3" fillId="0" borderId="92" xfId="64" applyNumberFormat="1" applyFont="1" applyBorder="1" applyAlignment="1">
      <alignment horizontal="right"/>
      <protection/>
    </xf>
    <xf numFmtId="3" fontId="3" fillId="0" borderId="93" xfId="64" applyNumberFormat="1" applyFont="1" applyBorder="1">
      <alignment/>
      <protection/>
    </xf>
    <xf numFmtId="3" fontId="3" fillId="0" borderId="94" xfId="64" applyNumberFormat="1" applyFont="1" applyBorder="1">
      <alignment/>
      <protection/>
    </xf>
    <xf numFmtId="10" fontId="3" fillId="0" borderId="95" xfId="64" applyNumberFormat="1" applyFont="1" applyBorder="1">
      <alignment/>
      <protection/>
    </xf>
    <xf numFmtId="3" fontId="3" fillId="0" borderId="96" xfId="64" applyNumberFormat="1" applyFont="1" applyBorder="1">
      <alignment/>
      <protection/>
    </xf>
    <xf numFmtId="0" fontId="3" fillId="0" borderId="97" xfId="64" applyFont="1" applyBorder="1">
      <alignment/>
      <protection/>
    </xf>
    <xf numFmtId="0" fontId="29" fillId="0" borderId="0" xfId="64" applyFont="1">
      <alignment/>
      <protection/>
    </xf>
    <xf numFmtId="10" fontId="29" fillId="0" borderId="74" xfId="64" applyNumberFormat="1" applyFont="1" applyBorder="1">
      <alignment/>
      <protection/>
    </xf>
    <xf numFmtId="3" fontId="29" fillId="0" borderId="98" xfId="64" applyNumberFormat="1" applyFont="1" applyBorder="1">
      <alignment/>
      <protection/>
    </xf>
    <xf numFmtId="3" fontId="29" fillId="0" borderId="99" xfId="64" applyNumberFormat="1" applyFont="1" applyBorder="1">
      <alignment/>
      <protection/>
    </xf>
    <xf numFmtId="10" fontId="29" fillId="0" borderId="77" xfId="64" applyNumberFormat="1" applyFont="1" applyBorder="1">
      <alignment/>
      <protection/>
    </xf>
    <xf numFmtId="3" fontId="29" fillId="0" borderId="100" xfId="64" applyNumberFormat="1" applyFont="1" applyBorder="1">
      <alignment/>
      <protection/>
    </xf>
    <xf numFmtId="0" fontId="29" fillId="0" borderId="101" xfId="64" applyNumberFormat="1" applyFont="1" applyBorder="1">
      <alignment/>
      <protection/>
    </xf>
    <xf numFmtId="1" fontId="3" fillId="0" borderId="0" xfId="64" applyNumberFormat="1" applyFont="1" applyAlignment="1">
      <alignment horizontal="center" vertical="center" wrapText="1"/>
      <protection/>
    </xf>
    <xf numFmtId="49" fontId="4" fillId="33" borderId="83" xfId="64" applyNumberFormat="1" applyFont="1" applyFill="1" applyBorder="1" applyAlignment="1">
      <alignment horizontal="center" vertical="center" wrapText="1"/>
      <protection/>
    </xf>
    <xf numFmtId="49" fontId="4" fillId="33" borderId="102" xfId="64" applyNumberFormat="1" applyFont="1" applyFill="1" applyBorder="1" applyAlignment="1">
      <alignment horizontal="center" vertical="center" wrapText="1"/>
      <protection/>
    </xf>
    <xf numFmtId="49" fontId="4" fillId="33" borderId="84" xfId="64" applyNumberFormat="1" applyFont="1" applyFill="1" applyBorder="1" applyAlignment="1">
      <alignment horizontal="center" vertical="center" wrapText="1"/>
      <protection/>
    </xf>
    <xf numFmtId="10" fontId="3" fillId="0" borderId="10" xfId="64" applyNumberFormat="1" applyFont="1" applyBorder="1" applyAlignment="1">
      <alignment horizontal="right"/>
      <protection/>
    </xf>
    <xf numFmtId="3" fontId="3" fillId="0" borderId="12" xfId="64" applyNumberFormat="1" applyFont="1" applyBorder="1">
      <alignment/>
      <protection/>
    </xf>
    <xf numFmtId="3" fontId="3" fillId="0" borderId="15" xfId="64" applyNumberFormat="1" applyFont="1" applyBorder="1">
      <alignment/>
      <protection/>
    </xf>
    <xf numFmtId="3" fontId="3" fillId="0" borderId="16" xfId="64" applyNumberFormat="1" applyFont="1" applyBorder="1">
      <alignment/>
      <protection/>
    </xf>
    <xf numFmtId="10" fontId="3" fillId="0" borderId="103" xfId="64" applyNumberFormat="1" applyFont="1" applyBorder="1">
      <alignment/>
      <protection/>
    </xf>
    <xf numFmtId="10" fontId="3" fillId="0" borderId="11" xfId="64" applyNumberFormat="1" applyFont="1" applyBorder="1">
      <alignment/>
      <protection/>
    </xf>
    <xf numFmtId="0" fontId="3" fillId="0" borderId="104" xfId="64" applyFont="1" applyBorder="1">
      <alignment/>
      <protection/>
    </xf>
    <xf numFmtId="10" fontId="3" fillId="0" borderId="105" xfId="64" applyNumberFormat="1" applyFont="1" applyBorder="1" applyAlignment="1">
      <alignment horizontal="right"/>
      <protection/>
    </xf>
    <xf numFmtId="3" fontId="3" fillId="0" borderId="106" xfId="64" applyNumberFormat="1" applyFont="1" applyBorder="1">
      <alignment/>
      <protection/>
    </xf>
    <xf numFmtId="3" fontId="3" fillId="0" borderId="107" xfId="64" applyNumberFormat="1" applyFont="1" applyBorder="1">
      <alignment/>
      <protection/>
    </xf>
    <xf numFmtId="10" fontId="3" fillId="0" borderId="108" xfId="64" applyNumberFormat="1" applyFont="1" applyBorder="1">
      <alignment/>
      <protection/>
    </xf>
    <xf numFmtId="3" fontId="3" fillId="0" borderId="73" xfId="64" applyNumberFormat="1" applyFont="1" applyBorder="1">
      <alignment/>
      <protection/>
    </xf>
    <xf numFmtId="10" fontId="3" fillId="0" borderId="61" xfId="64" applyNumberFormat="1" applyFont="1" applyBorder="1">
      <alignment/>
      <protection/>
    </xf>
    <xf numFmtId="0" fontId="3" fillId="0" borderId="109" xfId="64" applyFont="1" applyBorder="1">
      <alignment/>
      <protection/>
    </xf>
    <xf numFmtId="10" fontId="29" fillId="0" borderId="110" xfId="64" applyNumberFormat="1" applyFont="1" applyBorder="1">
      <alignment/>
      <protection/>
    </xf>
    <xf numFmtId="3" fontId="29" fillId="0" borderId="111" xfId="64" applyNumberFormat="1" applyFont="1" applyBorder="1">
      <alignment/>
      <protection/>
    </xf>
    <xf numFmtId="3" fontId="29" fillId="0" borderId="112" xfId="64" applyNumberFormat="1" applyFont="1" applyBorder="1">
      <alignment/>
      <protection/>
    </xf>
    <xf numFmtId="10" fontId="29" fillId="0" borderId="113" xfId="64" applyNumberFormat="1" applyFont="1" applyBorder="1">
      <alignment/>
      <protection/>
    </xf>
    <xf numFmtId="3" fontId="29" fillId="0" borderId="114" xfId="64" applyNumberFormat="1" applyFont="1" applyBorder="1">
      <alignment/>
      <protection/>
    </xf>
    <xf numFmtId="10" fontId="29" fillId="0" borderId="115" xfId="64" applyNumberFormat="1" applyFont="1" applyBorder="1">
      <alignment/>
      <protection/>
    </xf>
    <xf numFmtId="0" fontId="29" fillId="0" borderId="116" xfId="64" applyNumberFormat="1" applyFont="1" applyBorder="1">
      <alignment/>
      <protection/>
    </xf>
    <xf numFmtId="49" fontId="4" fillId="33" borderId="117" xfId="64" applyNumberFormat="1" applyFont="1" applyFill="1" applyBorder="1" applyAlignment="1">
      <alignment horizontal="center" vertical="center" wrapText="1"/>
      <protection/>
    </xf>
    <xf numFmtId="49" fontId="4" fillId="33" borderId="118" xfId="64" applyNumberFormat="1" applyFont="1" applyFill="1" applyBorder="1" applyAlignment="1">
      <alignment horizontal="center" vertical="center" wrapText="1"/>
      <protection/>
    </xf>
    <xf numFmtId="49" fontId="4" fillId="33" borderId="119" xfId="64" applyNumberFormat="1" applyFont="1" applyFill="1" applyBorder="1" applyAlignment="1">
      <alignment horizontal="center" vertical="center" wrapText="1"/>
      <protection/>
    </xf>
    <xf numFmtId="1" fontId="5" fillId="0" borderId="0" xfId="64" applyNumberFormat="1" applyFont="1" applyAlignment="1">
      <alignment horizontal="center" vertical="center" wrapText="1"/>
      <protection/>
    </xf>
    <xf numFmtId="0" fontId="11" fillId="0" borderId="0" xfId="64" applyFont="1">
      <alignment/>
      <protection/>
    </xf>
    <xf numFmtId="0" fontId="3" fillId="0" borderId="0" xfId="65" applyFont="1">
      <alignment/>
      <protection/>
    </xf>
    <xf numFmtId="0" fontId="3" fillId="0" borderId="0" xfId="61" applyNumberFormat="1" applyFont="1" applyFill="1" applyBorder="1">
      <alignment/>
      <protection/>
    </xf>
    <xf numFmtId="0" fontId="26" fillId="0" borderId="0" xfId="65" applyFont="1">
      <alignment/>
      <protection/>
    </xf>
    <xf numFmtId="10" fontId="3" fillId="0" borderId="17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10" fontId="3" fillId="0" borderId="71" xfId="65" applyNumberFormat="1" applyFont="1" applyBorder="1">
      <alignment/>
      <protection/>
    </xf>
    <xf numFmtId="3" fontId="3" fillId="0" borderId="11" xfId="65" applyNumberFormat="1" applyFont="1" applyBorder="1">
      <alignment/>
      <protection/>
    </xf>
    <xf numFmtId="10" fontId="3" fillId="0" borderId="15" xfId="65" applyNumberFormat="1" applyFont="1" applyBorder="1">
      <alignment/>
      <protection/>
    </xf>
    <xf numFmtId="0" fontId="3" fillId="0" borderId="120" xfId="65" applyNumberFormat="1" applyFont="1" applyBorder="1">
      <alignment/>
      <protection/>
    </xf>
    <xf numFmtId="10" fontId="3" fillId="0" borderId="72" xfId="65" applyNumberFormat="1" applyFont="1" applyBorder="1">
      <alignment/>
      <protection/>
    </xf>
    <xf numFmtId="3" fontId="3" fillId="0" borderId="106" xfId="65" applyNumberFormat="1" applyFont="1" applyBorder="1">
      <alignment/>
      <protection/>
    </xf>
    <xf numFmtId="10" fontId="3" fillId="0" borderId="56" xfId="65" applyNumberFormat="1" applyFont="1" applyBorder="1">
      <alignment/>
      <protection/>
    </xf>
    <xf numFmtId="3" fontId="3" fillId="0" borderId="61" xfId="65" applyNumberFormat="1" applyFont="1" applyBorder="1">
      <alignment/>
      <protection/>
    </xf>
    <xf numFmtId="10" fontId="3" fillId="0" borderId="107" xfId="65" applyNumberFormat="1" applyFont="1" applyBorder="1">
      <alignment/>
      <protection/>
    </xf>
    <xf numFmtId="0" fontId="3" fillId="0" borderId="121" xfId="65" applyNumberFormat="1" applyFont="1" applyBorder="1">
      <alignment/>
      <protection/>
    </xf>
    <xf numFmtId="0" fontId="29" fillId="0" borderId="0" xfId="65" applyFont="1">
      <alignment/>
      <protection/>
    </xf>
    <xf numFmtId="10" fontId="29" fillId="0" borderId="122" xfId="65" applyNumberFormat="1" applyFont="1" applyBorder="1" applyAlignment="1">
      <alignment vertical="center"/>
      <protection/>
    </xf>
    <xf numFmtId="3" fontId="29" fillId="0" borderId="123" xfId="65" applyNumberFormat="1" applyFont="1" applyBorder="1" applyAlignment="1">
      <alignment vertical="center"/>
      <protection/>
    </xf>
    <xf numFmtId="10" fontId="29" fillId="0" borderId="62" xfId="65" applyNumberFormat="1" applyFont="1" applyBorder="1" applyAlignment="1">
      <alignment vertical="center"/>
      <protection/>
    </xf>
    <xf numFmtId="3" fontId="29" fillId="0" borderId="63" xfId="65" applyNumberFormat="1" applyFont="1" applyBorder="1" applyAlignment="1">
      <alignment vertical="center"/>
      <protection/>
    </xf>
    <xf numFmtId="10" fontId="11" fillId="0" borderId="62" xfId="65" applyNumberFormat="1" applyFont="1" applyBorder="1">
      <alignment/>
      <protection/>
    </xf>
    <xf numFmtId="0" fontId="29" fillId="0" borderId="124" xfId="65" applyNumberFormat="1" applyFont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1" fontId="17" fillId="33" borderId="125" xfId="65" applyNumberFormat="1" applyFont="1" applyFill="1" applyBorder="1" applyAlignment="1">
      <alignment horizontal="center" vertical="center" wrapText="1"/>
      <protection/>
    </xf>
    <xf numFmtId="1" fontId="17" fillId="33" borderId="126" xfId="65" applyNumberFormat="1" applyFont="1" applyFill="1" applyBorder="1" applyAlignment="1">
      <alignment horizontal="center" vertical="center" wrapText="1"/>
      <protection/>
    </xf>
    <xf numFmtId="1" fontId="17" fillId="33" borderId="68" xfId="65" applyNumberFormat="1" applyFont="1" applyFill="1" applyBorder="1" applyAlignment="1">
      <alignment horizontal="center" vertical="center" wrapText="1"/>
      <protection/>
    </xf>
    <xf numFmtId="49" fontId="17" fillId="33" borderId="126" xfId="65" applyNumberFormat="1" applyFont="1" applyFill="1" applyBorder="1" applyAlignment="1">
      <alignment horizontal="center" vertical="center" wrapText="1"/>
      <protection/>
    </xf>
    <xf numFmtId="1" fontId="17" fillId="33" borderId="127" xfId="65" applyNumberFormat="1" applyFont="1" applyFill="1" applyBorder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3" fillId="0" borderId="0" xfId="66" applyFont="1">
      <alignment/>
      <protection/>
    </xf>
    <xf numFmtId="10" fontId="3" fillId="0" borderId="0" xfId="66" applyNumberFormat="1" applyFont="1">
      <alignment/>
      <protection/>
    </xf>
    <xf numFmtId="0" fontId="3" fillId="0" borderId="0" xfId="66" applyNumberFormat="1" applyFont="1" applyFill="1" applyBorder="1">
      <alignment/>
      <protection/>
    </xf>
    <xf numFmtId="10" fontId="3" fillId="0" borderId="0" xfId="66" applyNumberFormat="1" applyFont="1" applyFill="1" applyBorder="1">
      <alignment/>
      <protection/>
    </xf>
    <xf numFmtId="10" fontId="3" fillId="0" borderId="128" xfId="54" applyNumberFormat="1" applyFont="1" applyFill="1" applyBorder="1" applyAlignment="1">
      <alignment horizontal="right"/>
      <protection/>
    </xf>
    <xf numFmtId="3" fontId="3" fillId="0" borderId="129" xfId="66" applyNumberFormat="1" applyFont="1" applyBorder="1">
      <alignment/>
      <protection/>
    </xf>
    <xf numFmtId="10" fontId="3" fillId="0" borderId="130" xfId="66" applyNumberFormat="1" applyFont="1" applyBorder="1">
      <alignment/>
      <protection/>
    </xf>
    <xf numFmtId="3" fontId="3" fillId="0" borderId="53" xfId="66" applyNumberFormat="1" applyFont="1" applyBorder="1">
      <alignment/>
      <protection/>
    </xf>
    <xf numFmtId="3" fontId="3" fillId="0" borderId="129" xfId="66" applyNumberFormat="1" applyFont="1" applyBorder="1" quotePrefix="1">
      <alignment/>
      <protection/>
    </xf>
    <xf numFmtId="10" fontId="3" fillId="0" borderId="129" xfId="66" applyNumberFormat="1" applyFont="1" applyBorder="1">
      <alignment/>
      <protection/>
    </xf>
    <xf numFmtId="0" fontId="3" fillId="0" borderId="131" xfId="66" applyNumberFormat="1" applyFont="1" applyBorder="1" quotePrefix="1">
      <alignment/>
      <protection/>
    </xf>
    <xf numFmtId="10" fontId="3" fillId="0" borderId="89" xfId="54" applyNumberFormat="1" applyFont="1" applyFill="1" applyBorder="1" applyAlignment="1">
      <alignment horizontal="right"/>
      <protection/>
    </xf>
    <xf numFmtId="3" fontId="3" fillId="0" borderId="88" xfId="66" applyNumberFormat="1" applyFont="1" applyBorder="1">
      <alignment/>
      <protection/>
    </xf>
    <xf numFmtId="10" fontId="3" fillId="0" borderId="132" xfId="66" applyNumberFormat="1" applyFont="1" applyBorder="1">
      <alignment/>
      <protection/>
    </xf>
    <xf numFmtId="3" fontId="3" fillId="0" borderId="57" xfId="66" applyNumberFormat="1" applyFont="1" applyBorder="1">
      <alignment/>
      <protection/>
    </xf>
    <xf numFmtId="3" fontId="3" fillId="0" borderId="88" xfId="66" applyNumberFormat="1" applyFont="1" applyBorder="1" quotePrefix="1">
      <alignment/>
      <protection/>
    </xf>
    <xf numFmtId="10" fontId="3" fillId="0" borderId="88" xfId="66" applyNumberFormat="1" applyFont="1" applyBorder="1">
      <alignment/>
      <protection/>
    </xf>
    <xf numFmtId="0" fontId="3" fillId="0" borderId="133" xfId="66" applyNumberFormat="1" applyFont="1" applyBorder="1" quotePrefix="1">
      <alignment/>
      <protection/>
    </xf>
    <xf numFmtId="10" fontId="3" fillId="0" borderId="134" xfId="54" applyNumberFormat="1" applyFont="1" applyFill="1" applyBorder="1" applyAlignment="1">
      <alignment horizontal="right"/>
      <protection/>
    </xf>
    <xf numFmtId="3" fontId="3" fillId="0" borderId="135" xfId="66" applyNumberFormat="1" applyFont="1" applyBorder="1">
      <alignment/>
      <protection/>
    </xf>
    <xf numFmtId="10" fontId="3" fillId="0" borderId="136" xfId="66" applyNumberFormat="1" applyFont="1" applyBorder="1">
      <alignment/>
      <protection/>
    </xf>
    <xf numFmtId="3" fontId="3" fillId="0" borderId="137" xfId="66" applyNumberFormat="1" applyFont="1" applyBorder="1">
      <alignment/>
      <protection/>
    </xf>
    <xf numFmtId="3" fontId="3" fillId="0" borderId="135" xfId="66" applyNumberFormat="1" applyFont="1" applyBorder="1" quotePrefix="1">
      <alignment/>
      <protection/>
    </xf>
    <xf numFmtId="10" fontId="3" fillId="0" borderId="135" xfId="66" applyNumberFormat="1" applyFont="1" applyBorder="1">
      <alignment/>
      <protection/>
    </xf>
    <xf numFmtId="0" fontId="3" fillId="0" borderId="138" xfId="66" applyNumberFormat="1" applyFont="1" applyBorder="1" quotePrefix="1">
      <alignment/>
      <protection/>
    </xf>
    <xf numFmtId="0" fontId="5" fillId="0" borderId="0" xfId="66" applyFont="1" applyFill="1">
      <alignment/>
      <protection/>
    </xf>
    <xf numFmtId="10" fontId="5" fillId="0" borderId="0" xfId="66" applyNumberFormat="1" applyFont="1" applyFill="1" applyBorder="1">
      <alignment/>
      <protection/>
    </xf>
    <xf numFmtId="10" fontId="5" fillId="35" borderId="66" xfId="66" applyNumberFormat="1" applyFont="1" applyFill="1" applyBorder="1">
      <alignment/>
      <protection/>
    </xf>
    <xf numFmtId="3" fontId="5" fillId="35" borderId="139" xfId="66" applyNumberFormat="1" applyFont="1" applyFill="1" applyBorder="1">
      <alignment/>
      <protection/>
    </xf>
    <xf numFmtId="10" fontId="5" fillId="35" borderId="140" xfId="66" applyNumberFormat="1" applyFont="1" applyFill="1" applyBorder="1">
      <alignment/>
      <protection/>
    </xf>
    <xf numFmtId="3" fontId="5" fillId="35" borderId="141" xfId="66" applyNumberFormat="1" applyFont="1" applyFill="1" applyBorder="1">
      <alignment/>
      <protection/>
    </xf>
    <xf numFmtId="0" fontId="5" fillId="35" borderId="42" xfId="66" applyNumberFormat="1" applyFont="1" applyFill="1" applyBorder="1">
      <alignment/>
      <protection/>
    </xf>
    <xf numFmtId="0" fontId="3" fillId="0" borderId="133" xfId="66" applyNumberFormat="1" applyFont="1" applyBorder="1">
      <alignment/>
      <protection/>
    </xf>
    <xf numFmtId="10" fontId="5" fillId="35" borderId="134" xfId="66" applyNumberFormat="1" applyFont="1" applyFill="1" applyBorder="1">
      <alignment/>
      <protection/>
    </xf>
    <xf numFmtId="3" fontId="5" fillId="35" borderId="135" xfId="66" applyNumberFormat="1" applyFont="1" applyFill="1" applyBorder="1">
      <alignment/>
      <protection/>
    </xf>
    <xf numFmtId="10" fontId="5" fillId="35" borderId="135" xfId="66" applyNumberFormat="1" applyFont="1" applyFill="1" applyBorder="1">
      <alignment/>
      <protection/>
    </xf>
    <xf numFmtId="3" fontId="5" fillId="35" borderId="137" xfId="66" applyNumberFormat="1" applyFont="1" applyFill="1" applyBorder="1">
      <alignment/>
      <protection/>
    </xf>
    <xf numFmtId="10" fontId="5" fillId="35" borderId="136" xfId="66" applyNumberFormat="1" applyFont="1" applyFill="1" applyBorder="1">
      <alignment/>
      <protection/>
    </xf>
    <xf numFmtId="0" fontId="5" fillId="35" borderId="138" xfId="66" applyNumberFormat="1" applyFont="1" applyFill="1" applyBorder="1">
      <alignment/>
      <protection/>
    </xf>
    <xf numFmtId="3" fontId="3" fillId="0" borderId="90" xfId="66" applyNumberFormat="1" applyFont="1" applyBorder="1">
      <alignment/>
      <protection/>
    </xf>
    <xf numFmtId="3" fontId="5" fillId="35" borderId="142" xfId="66" applyNumberFormat="1" applyFont="1" applyFill="1" applyBorder="1">
      <alignment/>
      <protection/>
    </xf>
    <xf numFmtId="3" fontId="3" fillId="0" borderId="143" xfId="66" applyNumberFormat="1" applyFont="1" applyBorder="1" quotePrefix="1">
      <alignment/>
      <protection/>
    </xf>
    <xf numFmtId="3" fontId="3" fillId="0" borderId="59" xfId="66" applyNumberFormat="1" applyFont="1" applyBorder="1">
      <alignment/>
      <protection/>
    </xf>
    <xf numFmtId="0" fontId="17" fillId="0" borderId="0" xfId="66" applyFont="1" applyFill="1">
      <alignment/>
      <protection/>
    </xf>
    <xf numFmtId="10" fontId="17" fillId="0" borderId="0" xfId="66" applyNumberFormat="1" applyFont="1" applyFill="1">
      <alignment/>
      <protection/>
    </xf>
    <xf numFmtId="3" fontId="17" fillId="0" borderId="0" xfId="66" applyNumberFormat="1" applyFont="1" applyFill="1">
      <alignment/>
      <protection/>
    </xf>
    <xf numFmtId="10" fontId="5" fillId="35" borderId="56" xfId="66" applyNumberFormat="1" applyFont="1" applyFill="1" applyBorder="1">
      <alignment/>
      <protection/>
    </xf>
    <xf numFmtId="3" fontId="5" fillId="35" borderId="106" xfId="66" applyNumberFormat="1" applyFont="1" applyFill="1" applyBorder="1">
      <alignment/>
      <protection/>
    </xf>
    <xf numFmtId="10" fontId="5" fillId="35" borderId="107" xfId="66" applyNumberFormat="1" applyFont="1" applyFill="1" applyBorder="1">
      <alignment/>
      <protection/>
    </xf>
    <xf numFmtId="3" fontId="5" fillId="35" borderId="61" xfId="66" applyNumberFormat="1" applyFont="1" applyFill="1" applyBorder="1">
      <alignment/>
      <protection/>
    </xf>
    <xf numFmtId="10" fontId="5" fillId="35" borderId="58" xfId="66" applyNumberFormat="1" applyFont="1" applyFill="1" applyBorder="1">
      <alignment/>
      <protection/>
    </xf>
    <xf numFmtId="0" fontId="5" fillId="35" borderId="108" xfId="66" applyNumberFormat="1" applyFont="1" applyFill="1" applyBorder="1">
      <alignment/>
      <protection/>
    </xf>
    <xf numFmtId="0" fontId="26" fillId="0" borderId="0" xfId="66" applyFont="1" applyAlignment="1">
      <alignment vertical="center"/>
      <protection/>
    </xf>
    <xf numFmtId="10" fontId="29" fillId="0" borderId="62" xfId="66" applyNumberFormat="1" applyFont="1" applyBorder="1" applyAlignment="1">
      <alignment vertical="center"/>
      <protection/>
    </xf>
    <xf numFmtId="3" fontId="29" fillId="0" borderId="144" xfId="66" applyNumberFormat="1" applyFont="1" applyBorder="1" applyAlignment="1">
      <alignment vertical="center"/>
      <protection/>
    </xf>
    <xf numFmtId="10" fontId="29" fillId="0" borderId="144" xfId="66" applyNumberFormat="1" applyFont="1" applyBorder="1" applyAlignment="1">
      <alignment vertical="center"/>
      <protection/>
    </xf>
    <xf numFmtId="3" fontId="29" fillId="0" borderId="63" xfId="66" applyNumberFormat="1" applyFont="1" applyBorder="1" applyAlignment="1">
      <alignment vertical="center"/>
      <protection/>
    </xf>
    <xf numFmtId="0" fontId="29" fillId="0" borderId="145" xfId="66" applyNumberFormat="1" applyFont="1" applyBorder="1" applyAlignment="1">
      <alignment vertical="center"/>
      <protection/>
    </xf>
    <xf numFmtId="1" fontId="5" fillId="0" borderId="0" xfId="66" applyNumberFormat="1" applyFont="1" applyAlignment="1">
      <alignment horizontal="center" vertical="center" wrapText="1"/>
      <protection/>
    </xf>
    <xf numFmtId="10" fontId="17" fillId="33" borderId="68" xfId="66" applyNumberFormat="1" applyFont="1" applyFill="1" applyBorder="1" applyAlignment="1">
      <alignment horizontal="center" vertical="center" wrapText="1"/>
      <protection/>
    </xf>
    <xf numFmtId="49" fontId="17" fillId="33" borderId="67" xfId="66" applyNumberFormat="1" applyFont="1" applyFill="1" applyBorder="1" applyAlignment="1">
      <alignment horizontal="center" vertical="center" wrapText="1"/>
      <protection/>
    </xf>
    <xf numFmtId="10" fontId="17" fillId="33" borderId="139" xfId="66" applyNumberFormat="1" applyFont="1" applyFill="1" applyBorder="1" applyAlignment="1">
      <alignment horizontal="center" vertical="center" wrapText="1"/>
      <protection/>
    </xf>
    <xf numFmtId="0" fontId="5" fillId="0" borderId="0" xfId="66" applyFont="1">
      <alignment/>
      <protection/>
    </xf>
    <xf numFmtId="0" fontId="3" fillId="0" borderId="0" xfId="67" applyFont="1">
      <alignment/>
      <protection/>
    </xf>
    <xf numFmtId="0" fontId="26" fillId="0" borderId="0" xfId="67" applyFont="1">
      <alignment/>
      <protection/>
    </xf>
    <xf numFmtId="10" fontId="3" fillId="0" borderId="17" xfId="67" applyNumberFormat="1" applyFont="1" applyBorder="1">
      <alignment/>
      <protection/>
    </xf>
    <xf numFmtId="3" fontId="3" fillId="0" borderId="11" xfId="67" applyNumberFormat="1" applyFont="1" applyBorder="1">
      <alignment/>
      <protection/>
    </xf>
    <xf numFmtId="10" fontId="3" fillId="0" borderId="71" xfId="67" applyNumberFormat="1" applyFont="1" applyBorder="1">
      <alignment/>
      <protection/>
    </xf>
    <xf numFmtId="10" fontId="3" fillId="0" borderId="15" xfId="67" applyNumberFormat="1" applyFont="1" applyBorder="1">
      <alignment/>
      <protection/>
    </xf>
    <xf numFmtId="0" fontId="3" fillId="0" borderId="120" xfId="67" applyNumberFormat="1" applyFont="1" applyBorder="1">
      <alignment/>
      <protection/>
    </xf>
    <xf numFmtId="10" fontId="3" fillId="0" borderId="72" xfId="67" applyNumberFormat="1" applyFont="1" applyBorder="1">
      <alignment/>
      <protection/>
    </xf>
    <xf numFmtId="3" fontId="3" fillId="0" borderId="61" xfId="67" applyNumberFormat="1" applyFont="1" applyBorder="1">
      <alignment/>
      <protection/>
    </xf>
    <xf numFmtId="10" fontId="3" fillId="0" borderId="56" xfId="67" applyNumberFormat="1" applyFont="1" applyBorder="1">
      <alignment/>
      <protection/>
    </xf>
    <xf numFmtId="3" fontId="3" fillId="0" borderId="106" xfId="67" applyNumberFormat="1" applyFont="1" applyBorder="1">
      <alignment/>
      <protection/>
    </xf>
    <xf numFmtId="10" fontId="3" fillId="0" borderId="107" xfId="67" applyNumberFormat="1" applyFont="1" applyBorder="1">
      <alignment/>
      <protection/>
    </xf>
    <xf numFmtId="0" fontId="3" fillId="0" borderId="121" xfId="67" applyNumberFormat="1" applyFont="1" applyBorder="1">
      <alignment/>
      <protection/>
    </xf>
    <xf numFmtId="0" fontId="29" fillId="0" borderId="0" xfId="67" applyFont="1" applyAlignment="1">
      <alignment vertical="center"/>
      <protection/>
    </xf>
    <xf numFmtId="10" fontId="29" fillId="0" borderId="146" xfId="67" applyNumberFormat="1" applyFont="1" applyBorder="1" applyAlignment="1">
      <alignment vertical="center"/>
      <protection/>
    </xf>
    <xf numFmtId="3" fontId="29" fillId="0" borderId="147" xfId="67" applyNumberFormat="1" applyFont="1" applyBorder="1" applyAlignment="1">
      <alignment vertical="center"/>
      <protection/>
    </xf>
    <xf numFmtId="10" fontId="29" fillId="0" borderId="148" xfId="67" applyNumberFormat="1" applyFont="1" applyBorder="1" applyAlignment="1">
      <alignment vertical="center"/>
      <protection/>
    </xf>
    <xf numFmtId="3" fontId="29" fillId="0" borderId="149" xfId="67" applyNumberFormat="1" applyFont="1" applyBorder="1" applyAlignment="1">
      <alignment vertical="center"/>
      <protection/>
    </xf>
    <xf numFmtId="0" fontId="29" fillId="0" borderId="150" xfId="67" applyNumberFormat="1" applyFont="1" applyBorder="1" applyAlignment="1">
      <alignment vertical="center"/>
      <protection/>
    </xf>
    <xf numFmtId="1" fontId="5" fillId="0" borderId="0" xfId="67" applyNumberFormat="1" applyFont="1" applyAlignment="1">
      <alignment horizontal="center" vertical="center" wrapText="1"/>
      <protection/>
    </xf>
    <xf numFmtId="1" fontId="17" fillId="33" borderId="79" xfId="67" applyNumberFormat="1" applyFont="1" applyFill="1" applyBorder="1" applyAlignment="1">
      <alignment horizontal="center" vertical="center" wrapText="1"/>
      <protection/>
    </xf>
    <xf numFmtId="49" fontId="17" fillId="33" borderId="151" xfId="67" applyNumberFormat="1" applyFont="1" applyFill="1" applyBorder="1" applyAlignment="1">
      <alignment horizontal="center" vertical="center" wrapText="1"/>
      <protection/>
    </xf>
    <xf numFmtId="1" fontId="17" fillId="33" borderId="152" xfId="67" applyNumberFormat="1" applyFont="1" applyFill="1" applyBorder="1" applyAlignment="1">
      <alignment horizontal="center" vertical="center" wrapText="1"/>
      <protection/>
    </xf>
    <xf numFmtId="0" fontId="3" fillId="0" borderId="0" xfId="67" applyFont="1" applyAlignment="1">
      <alignment vertical="center"/>
      <protection/>
    </xf>
    <xf numFmtId="0" fontId="3" fillId="0" borderId="0" xfId="56" applyFont="1">
      <alignment/>
      <protection/>
    </xf>
    <xf numFmtId="10" fontId="3" fillId="0" borderId="0" xfId="56" applyNumberFormat="1" applyFont="1" applyFill="1" applyBorder="1">
      <alignment/>
      <protection/>
    </xf>
    <xf numFmtId="10" fontId="5" fillId="35" borderId="68" xfId="56" applyNumberFormat="1" applyFont="1" applyFill="1" applyBorder="1" applyAlignment="1">
      <alignment horizontal="right"/>
      <protection/>
    </xf>
    <xf numFmtId="3" fontId="5" fillId="35" borderId="139" xfId="56" applyNumberFormat="1" applyFont="1" applyFill="1" applyBorder="1" quotePrefix="1">
      <alignment/>
      <protection/>
    </xf>
    <xf numFmtId="10" fontId="5" fillId="35" borderId="139" xfId="56" applyNumberFormat="1" applyFont="1" applyFill="1" applyBorder="1">
      <alignment/>
      <protection/>
    </xf>
    <xf numFmtId="3" fontId="5" fillId="35" borderId="126" xfId="56" applyNumberFormat="1" applyFont="1" applyFill="1" applyBorder="1">
      <alignment/>
      <protection/>
    </xf>
    <xf numFmtId="0" fontId="5" fillId="35" borderId="153" xfId="56" applyNumberFormat="1" applyFont="1" applyFill="1" applyBorder="1">
      <alignment/>
      <protection/>
    </xf>
    <xf numFmtId="10" fontId="5" fillId="0" borderId="89" xfId="56" applyNumberFormat="1" applyFont="1" applyFill="1" applyBorder="1" applyAlignment="1">
      <alignment horizontal="right"/>
      <protection/>
    </xf>
    <xf numFmtId="3" fontId="5" fillId="0" borderId="143" xfId="56" applyNumberFormat="1" applyFont="1" applyBorder="1" quotePrefix="1">
      <alignment/>
      <protection/>
    </xf>
    <xf numFmtId="10" fontId="5" fillId="0" borderId="88" xfId="56" applyNumberFormat="1" applyFont="1" applyBorder="1">
      <alignment/>
      <protection/>
    </xf>
    <xf numFmtId="3" fontId="5" fillId="0" borderId="143" xfId="56" applyNumberFormat="1" applyFont="1" applyBorder="1">
      <alignment/>
      <protection/>
    </xf>
    <xf numFmtId="3" fontId="5" fillId="0" borderId="59" xfId="56" applyNumberFormat="1" applyFont="1" applyBorder="1">
      <alignment/>
      <protection/>
    </xf>
    <xf numFmtId="0" fontId="5" fillId="0" borderId="133" xfId="56" applyNumberFormat="1" applyFont="1" applyBorder="1" quotePrefix="1">
      <alignment/>
      <protection/>
    </xf>
    <xf numFmtId="10" fontId="5" fillId="35" borderId="134" xfId="56" applyNumberFormat="1" applyFont="1" applyFill="1" applyBorder="1">
      <alignment/>
      <protection/>
    </xf>
    <xf numFmtId="3" fontId="5" fillId="35" borderId="154" xfId="56" applyNumberFormat="1" applyFont="1" applyFill="1" applyBorder="1" quotePrefix="1">
      <alignment/>
      <protection/>
    </xf>
    <xf numFmtId="10" fontId="5" fillId="35" borderId="135" xfId="56" applyNumberFormat="1" applyFont="1" applyFill="1" applyBorder="1">
      <alignment/>
      <protection/>
    </xf>
    <xf numFmtId="3" fontId="5" fillId="35" borderId="154" xfId="56" applyNumberFormat="1" applyFont="1" applyFill="1" applyBorder="1">
      <alignment/>
      <protection/>
    </xf>
    <xf numFmtId="3" fontId="5" fillId="35" borderId="155" xfId="56" applyNumberFormat="1" applyFont="1" applyFill="1" applyBorder="1">
      <alignment/>
      <protection/>
    </xf>
    <xf numFmtId="0" fontId="5" fillId="35" borderId="138" xfId="56" applyNumberFormat="1" applyFont="1" applyFill="1" applyBorder="1">
      <alignment/>
      <protection/>
    </xf>
    <xf numFmtId="3" fontId="5" fillId="0" borderId="106" xfId="56" applyNumberFormat="1" applyFont="1" applyBorder="1" quotePrefix="1">
      <alignment/>
      <protection/>
    </xf>
    <xf numFmtId="3" fontId="5" fillId="0" borderId="106" xfId="56" applyNumberFormat="1" applyFont="1" applyBorder="1">
      <alignment/>
      <protection/>
    </xf>
    <xf numFmtId="3" fontId="5" fillId="0" borderId="61" xfId="56" applyNumberFormat="1" applyFont="1" applyBorder="1">
      <alignment/>
      <protection/>
    </xf>
    <xf numFmtId="0" fontId="5" fillId="0" borderId="108" xfId="56" applyNumberFormat="1" applyFont="1" applyBorder="1" quotePrefix="1">
      <alignment/>
      <protection/>
    </xf>
    <xf numFmtId="3" fontId="5" fillId="35" borderId="135" xfId="56" applyNumberFormat="1" applyFont="1" applyFill="1" applyBorder="1">
      <alignment/>
      <protection/>
    </xf>
    <xf numFmtId="10" fontId="5" fillId="35" borderId="136" xfId="56" applyNumberFormat="1" applyFont="1" applyFill="1" applyBorder="1">
      <alignment/>
      <protection/>
    </xf>
    <xf numFmtId="3" fontId="3" fillId="0" borderId="0" xfId="56" applyNumberFormat="1" applyFont="1">
      <alignment/>
      <protection/>
    </xf>
    <xf numFmtId="10" fontId="5" fillId="0" borderId="0" xfId="56" applyNumberFormat="1" applyFont="1" applyFill="1" applyBorder="1">
      <alignment/>
      <protection/>
    </xf>
    <xf numFmtId="0" fontId="26" fillId="0" borderId="0" xfId="56" applyFont="1">
      <alignment/>
      <protection/>
    </xf>
    <xf numFmtId="3" fontId="26" fillId="0" borderId="0" xfId="56" applyNumberFormat="1" applyFont="1">
      <alignment/>
      <protection/>
    </xf>
    <xf numFmtId="10" fontId="5" fillId="35" borderId="56" xfId="56" applyNumberFormat="1" applyFont="1" applyFill="1" applyBorder="1">
      <alignment/>
      <protection/>
    </xf>
    <xf numFmtId="3" fontId="5" fillId="35" borderId="106" xfId="56" applyNumberFormat="1" applyFont="1" applyFill="1" applyBorder="1">
      <alignment/>
      <protection/>
    </xf>
    <xf numFmtId="10" fontId="5" fillId="35" borderId="107" xfId="56" applyNumberFormat="1" applyFont="1" applyFill="1" applyBorder="1">
      <alignment/>
      <protection/>
    </xf>
    <xf numFmtId="3" fontId="5" fillId="35" borderId="61" xfId="56" applyNumberFormat="1" applyFont="1" applyFill="1" applyBorder="1">
      <alignment/>
      <protection/>
    </xf>
    <xf numFmtId="0" fontId="5" fillId="35" borderId="108" xfId="56" applyNumberFormat="1" applyFont="1" applyFill="1" applyBorder="1">
      <alignment/>
      <protection/>
    </xf>
    <xf numFmtId="0" fontId="27" fillId="0" borderId="0" xfId="56" applyFont="1">
      <alignment/>
      <protection/>
    </xf>
    <xf numFmtId="10" fontId="29" fillId="0" borderId="62" xfId="56" applyNumberFormat="1" applyFont="1" applyBorder="1">
      <alignment/>
      <protection/>
    </xf>
    <xf numFmtId="3" fontId="29" fillId="0" borderId="144" xfId="56" applyNumberFormat="1" applyFont="1" applyBorder="1">
      <alignment/>
      <protection/>
    </xf>
    <xf numFmtId="10" fontId="29" fillId="0" borderId="144" xfId="56" applyNumberFormat="1" applyFont="1" applyBorder="1">
      <alignment/>
      <protection/>
    </xf>
    <xf numFmtId="3" fontId="29" fillId="0" borderId="123" xfId="56" applyNumberFormat="1" applyFont="1" applyBorder="1">
      <alignment/>
      <protection/>
    </xf>
    <xf numFmtId="3" fontId="29" fillId="0" borderId="63" xfId="56" applyNumberFormat="1" applyFont="1" applyBorder="1">
      <alignment/>
      <protection/>
    </xf>
    <xf numFmtId="0" fontId="29" fillId="0" borderId="145" xfId="56" applyNumberFormat="1" applyFont="1" applyBorder="1">
      <alignment/>
      <protection/>
    </xf>
    <xf numFmtId="1" fontId="5" fillId="0" borderId="0" xfId="56" applyNumberFormat="1" applyFont="1" applyAlignment="1">
      <alignment horizontal="center" vertical="center" wrapText="1"/>
      <protection/>
    </xf>
    <xf numFmtId="1" fontId="17" fillId="33" borderId="68" xfId="56" applyNumberFormat="1" applyFont="1" applyFill="1" applyBorder="1" applyAlignment="1">
      <alignment horizontal="center" vertical="center" wrapText="1"/>
      <protection/>
    </xf>
    <xf numFmtId="49" fontId="17" fillId="33" borderId="67" xfId="56" applyNumberFormat="1" applyFont="1" applyFill="1" applyBorder="1" applyAlignment="1">
      <alignment horizontal="center" vertical="center" wrapText="1"/>
      <protection/>
    </xf>
    <xf numFmtId="1" fontId="17" fillId="33" borderId="139" xfId="56" applyNumberFormat="1" applyFont="1" applyFill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0" fontId="3" fillId="0" borderId="0" xfId="56" applyFont="1" applyFill="1">
      <alignment/>
      <protection/>
    </xf>
    <xf numFmtId="10" fontId="3" fillId="35" borderId="68" xfId="56" applyNumberFormat="1" applyFont="1" applyFill="1" applyBorder="1" applyAlignment="1">
      <alignment horizontal="right"/>
      <protection/>
    </xf>
    <xf numFmtId="3" fontId="3" fillId="35" borderId="139" xfId="56" applyNumberFormat="1" applyFont="1" applyFill="1" applyBorder="1">
      <alignment/>
      <protection/>
    </xf>
    <xf numFmtId="3" fontId="3" fillId="35" borderId="126" xfId="56" applyNumberFormat="1" applyFont="1" applyFill="1" applyBorder="1">
      <alignment/>
      <protection/>
    </xf>
    <xf numFmtId="10" fontId="3" fillId="35" borderId="68" xfId="56" applyNumberFormat="1" applyFont="1" applyFill="1" applyBorder="1">
      <alignment/>
      <protection/>
    </xf>
    <xf numFmtId="0" fontId="3" fillId="35" borderId="156" xfId="56" applyFont="1" applyFill="1" applyBorder="1">
      <alignment/>
      <protection/>
    </xf>
    <xf numFmtId="10" fontId="3" fillId="0" borderId="89" xfId="56" applyNumberFormat="1" applyFont="1" applyFill="1" applyBorder="1" applyAlignment="1">
      <alignment horizontal="right"/>
      <protection/>
    </xf>
    <xf numFmtId="3" fontId="3" fillId="0" borderId="88" xfId="56" applyNumberFormat="1" applyFont="1" applyFill="1" applyBorder="1">
      <alignment/>
      <protection/>
    </xf>
    <xf numFmtId="10" fontId="3" fillId="0" borderId="89" xfId="56" applyNumberFormat="1" applyFont="1" applyFill="1" applyBorder="1">
      <alignment/>
      <protection/>
    </xf>
    <xf numFmtId="3" fontId="3" fillId="0" borderId="57" xfId="56" applyNumberFormat="1" applyFont="1" applyFill="1" applyBorder="1">
      <alignment/>
      <protection/>
    </xf>
    <xf numFmtId="0" fontId="3" fillId="0" borderId="133" xfId="56" applyFont="1" applyFill="1" applyBorder="1">
      <alignment/>
      <protection/>
    </xf>
    <xf numFmtId="0" fontId="17" fillId="0" borderId="0" xfId="56" applyFont="1" applyFill="1">
      <alignment/>
      <protection/>
    </xf>
    <xf numFmtId="10" fontId="5" fillId="35" borderId="134" xfId="56" applyNumberFormat="1" applyFont="1" applyFill="1" applyBorder="1" applyAlignment="1">
      <alignment horizontal="right"/>
      <protection/>
    </xf>
    <xf numFmtId="3" fontId="5" fillId="35" borderId="137" xfId="56" applyNumberFormat="1" applyFont="1" applyFill="1" applyBorder="1">
      <alignment/>
      <protection/>
    </xf>
    <xf numFmtId="0" fontId="5" fillId="35" borderId="138" xfId="56" applyFont="1" applyFill="1" applyBorder="1">
      <alignment/>
      <protection/>
    </xf>
    <xf numFmtId="0" fontId="4" fillId="0" borderId="0" xfId="56" applyFont="1" applyFill="1">
      <alignment/>
      <protection/>
    </xf>
    <xf numFmtId="10" fontId="3" fillId="0" borderId="56" xfId="56" applyNumberFormat="1" applyFont="1" applyFill="1" applyBorder="1" applyAlignment="1">
      <alignment horizontal="right"/>
      <protection/>
    </xf>
    <xf numFmtId="3" fontId="3" fillId="0" borderId="107" xfId="56" applyNumberFormat="1" applyFont="1" applyFill="1" applyBorder="1">
      <alignment/>
      <protection/>
    </xf>
    <xf numFmtId="3" fontId="3" fillId="0" borderId="60" xfId="56" applyNumberFormat="1" applyFont="1" applyFill="1" applyBorder="1">
      <alignment/>
      <protection/>
    </xf>
    <xf numFmtId="10" fontId="3" fillId="0" borderId="56" xfId="56" applyNumberFormat="1" applyFont="1" applyFill="1" applyBorder="1">
      <alignment/>
      <protection/>
    </xf>
    <xf numFmtId="0" fontId="3" fillId="0" borderId="108" xfId="56" applyFont="1" applyFill="1" applyBorder="1">
      <alignment/>
      <protection/>
    </xf>
    <xf numFmtId="10" fontId="3" fillId="0" borderId="128" xfId="56" applyNumberFormat="1" applyFont="1" applyFill="1" applyBorder="1" applyAlignment="1">
      <alignment horizontal="right"/>
      <protection/>
    </xf>
    <xf numFmtId="3" fontId="3" fillId="0" borderId="129" xfId="56" applyNumberFormat="1" applyFont="1" applyFill="1" applyBorder="1">
      <alignment/>
      <protection/>
    </xf>
    <xf numFmtId="10" fontId="3" fillId="0" borderId="128" xfId="56" applyNumberFormat="1" applyFont="1" applyFill="1" applyBorder="1">
      <alignment/>
      <protection/>
    </xf>
    <xf numFmtId="3" fontId="3" fillId="0" borderId="53" xfId="56" applyNumberFormat="1" applyFont="1" applyFill="1" applyBorder="1">
      <alignment/>
      <protection/>
    </xf>
    <xf numFmtId="0" fontId="3" fillId="0" borderId="131" xfId="56" applyFont="1" applyFill="1" applyBorder="1">
      <alignment/>
      <protection/>
    </xf>
    <xf numFmtId="0" fontId="29" fillId="0" borderId="0" xfId="56" applyFont="1" applyFill="1" applyAlignment="1">
      <alignment vertical="center"/>
      <protection/>
    </xf>
    <xf numFmtId="10" fontId="29" fillId="0" borderId="66" xfId="56" applyNumberFormat="1" applyFont="1" applyFill="1" applyBorder="1" applyAlignment="1">
      <alignment horizontal="right" vertical="center"/>
      <protection/>
    </xf>
    <xf numFmtId="3" fontId="29" fillId="0" borderId="38" xfId="56" applyNumberFormat="1" applyFont="1" applyFill="1" applyBorder="1" applyAlignment="1">
      <alignment vertical="center"/>
      <protection/>
    </xf>
    <xf numFmtId="3" fontId="29" fillId="0" borderId="157" xfId="56" applyNumberFormat="1" applyFont="1" applyFill="1" applyBorder="1" applyAlignment="1">
      <alignment vertical="center"/>
      <protection/>
    </xf>
    <xf numFmtId="3" fontId="29" fillId="0" borderId="141" xfId="56" applyNumberFormat="1" applyFont="1" applyFill="1" applyBorder="1" applyAlignment="1">
      <alignment vertical="center"/>
      <protection/>
    </xf>
    <xf numFmtId="10" fontId="29" fillId="0" borderId="66" xfId="56" applyNumberFormat="1" applyFont="1" applyFill="1" applyBorder="1" applyAlignment="1">
      <alignment vertical="center"/>
      <protection/>
    </xf>
    <xf numFmtId="0" fontId="29" fillId="0" borderId="4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Alignment="1">
      <alignment horizontal="center" vertical="center" wrapText="1"/>
      <protection/>
    </xf>
    <xf numFmtId="49" fontId="4" fillId="33" borderId="129" xfId="56" applyNumberFormat="1" applyFont="1" applyFill="1" applyBorder="1" applyAlignment="1">
      <alignment horizontal="center" vertical="center" wrapText="1"/>
      <protection/>
    </xf>
    <xf numFmtId="49" fontId="4" fillId="33" borderId="53" xfId="56" applyNumberFormat="1" applyFont="1" applyFill="1" applyBorder="1" applyAlignment="1">
      <alignment horizontal="center" vertical="center" wrapText="1"/>
      <protection/>
    </xf>
    <xf numFmtId="1" fontId="11" fillId="0" borderId="0" xfId="56" applyNumberFormat="1" applyFont="1" applyFill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10" fontId="3" fillId="35" borderId="139" xfId="56" applyNumberFormat="1" applyFont="1" applyFill="1" applyBorder="1">
      <alignment/>
      <protection/>
    </xf>
    <xf numFmtId="3" fontId="3" fillId="35" borderId="139" xfId="56" applyNumberFormat="1" applyFont="1" applyFill="1" applyBorder="1" quotePrefix="1">
      <alignment/>
      <protection/>
    </xf>
    <xf numFmtId="0" fontId="3" fillId="35" borderId="153" xfId="56" applyNumberFormat="1" applyFont="1" applyFill="1" applyBorder="1">
      <alignment/>
      <protection/>
    </xf>
    <xf numFmtId="10" fontId="3" fillId="0" borderId="89" xfId="56" applyNumberFormat="1" applyFont="1" applyBorder="1">
      <alignment/>
      <protection/>
    </xf>
    <xf numFmtId="3" fontId="3" fillId="0" borderId="88" xfId="56" applyNumberFormat="1" applyFont="1" applyBorder="1">
      <alignment/>
      <protection/>
    </xf>
    <xf numFmtId="10" fontId="3" fillId="0" borderId="88" xfId="56" applyNumberFormat="1" applyFont="1" applyBorder="1">
      <alignment/>
      <protection/>
    </xf>
    <xf numFmtId="3" fontId="34" fillId="0" borderId="143" xfId="56" applyNumberFormat="1" applyFont="1" applyBorder="1">
      <alignment/>
      <protection/>
    </xf>
    <xf numFmtId="3" fontId="3" fillId="0" borderId="143" xfId="56" applyNumberFormat="1" applyFont="1" applyBorder="1" quotePrefix="1">
      <alignment/>
      <protection/>
    </xf>
    <xf numFmtId="3" fontId="3" fillId="0" borderId="59" xfId="56" applyNumberFormat="1" applyFont="1" applyBorder="1">
      <alignment/>
      <protection/>
    </xf>
    <xf numFmtId="0" fontId="3" fillId="0" borderId="133" xfId="56" applyNumberFormat="1" applyFont="1" applyBorder="1" quotePrefix="1">
      <alignment/>
      <protection/>
    </xf>
    <xf numFmtId="3" fontId="3" fillId="0" borderId="143" xfId="56" applyNumberFormat="1" applyFont="1" applyBorder="1">
      <alignment/>
      <protection/>
    </xf>
    <xf numFmtId="3" fontId="3" fillId="0" borderId="106" xfId="56" applyNumberFormat="1" applyFont="1" applyBorder="1" quotePrefix="1">
      <alignment/>
      <protection/>
    </xf>
    <xf numFmtId="3" fontId="3" fillId="0" borderId="106" xfId="56" applyNumberFormat="1" applyFont="1" applyBorder="1">
      <alignment/>
      <protection/>
    </xf>
    <xf numFmtId="3" fontId="3" fillId="0" borderId="61" xfId="56" applyNumberFormat="1" applyFont="1" applyBorder="1">
      <alignment/>
      <protection/>
    </xf>
    <xf numFmtId="0" fontId="3" fillId="0" borderId="108" xfId="56" applyNumberFormat="1" applyFont="1" applyBorder="1" quotePrefix="1">
      <alignment/>
      <protection/>
    </xf>
    <xf numFmtId="3" fontId="27" fillId="0" borderId="0" xfId="56" applyNumberFormat="1" applyFont="1">
      <alignment/>
      <protection/>
    </xf>
    <xf numFmtId="0" fontId="35" fillId="0" borderId="0" xfId="56" applyFont="1">
      <alignment/>
      <protection/>
    </xf>
    <xf numFmtId="10" fontId="35" fillId="0" borderId="68" xfId="56" applyNumberFormat="1" applyFont="1" applyBorder="1">
      <alignment/>
      <protection/>
    </xf>
    <xf numFmtId="3" fontId="35" fillId="0" borderId="139" xfId="56" applyNumberFormat="1" applyFont="1" applyBorder="1">
      <alignment/>
      <protection/>
    </xf>
    <xf numFmtId="10" fontId="35" fillId="0" borderId="139" xfId="56" applyNumberFormat="1" applyFont="1" applyBorder="1">
      <alignment/>
      <protection/>
    </xf>
    <xf numFmtId="3" fontId="35" fillId="0" borderId="67" xfId="56" applyNumberFormat="1" applyFont="1" applyBorder="1">
      <alignment/>
      <protection/>
    </xf>
    <xf numFmtId="3" fontId="35" fillId="0" borderId="126" xfId="56" applyNumberFormat="1" applyFont="1" applyBorder="1">
      <alignment/>
      <protection/>
    </xf>
    <xf numFmtId="0" fontId="35" fillId="0" borderId="156" xfId="56" applyNumberFormat="1" applyFont="1" applyBorder="1">
      <alignment/>
      <protection/>
    </xf>
    <xf numFmtId="1" fontId="3" fillId="0" borderId="0" xfId="56" applyNumberFormat="1" applyFont="1" applyAlignment="1">
      <alignment horizontal="center" vertical="center" wrapText="1"/>
      <protection/>
    </xf>
    <xf numFmtId="1" fontId="4" fillId="33" borderId="68" xfId="56" applyNumberFormat="1" applyFont="1" applyFill="1" applyBorder="1" applyAlignment="1">
      <alignment horizontal="center" vertical="center" wrapText="1"/>
      <protection/>
    </xf>
    <xf numFmtId="49" fontId="4" fillId="33" borderId="67" xfId="56" applyNumberFormat="1" applyFont="1" applyFill="1" applyBorder="1" applyAlignment="1">
      <alignment horizontal="center" vertical="center" wrapText="1"/>
      <protection/>
    </xf>
    <xf numFmtId="1" fontId="4" fillId="33" borderId="139" xfId="56" applyNumberFormat="1" applyFont="1" applyFill="1" applyBorder="1" applyAlignment="1">
      <alignment horizontal="center" vertical="center" wrapText="1"/>
      <protection/>
    </xf>
    <xf numFmtId="3" fontId="34" fillId="0" borderId="107" xfId="56" applyNumberFormat="1" applyFont="1" applyBorder="1">
      <alignment/>
      <protection/>
    </xf>
    <xf numFmtId="3" fontId="34" fillId="0" borderId="60" xfId="56" applyNumberFormat="1" applyFont="1" applyBorder="1">
      <alignment/>
      <protection/>
    </xf>
    <xf numFmtId="10" fontId="5" fillId="35" borderId="56" xfId="56" applyNumberFormat="1" applyFont="1" applyFill="1" applyBorder="1" applyAlignment="1">
      <alignment horizontal="right"/>
      <protection/>
    </xf>
    <xf numFmtId="3" fontId="5" fillId="35" borderId="107" xfId="56" applyNumberFormat="1" applyFont="1" applyFill="1" applyBorder="1">
      <alignment/>
      <protection/>
    </xf>
    <xf numFmtId="3" fontId="5" fillId="35" borderId="60" xfId="56" applyNumberFormat="1" applyFont="1" applyFill="1" applyBorder="1">
      <alignment/>
      <protection/>
    </xf>
    <xf numFmtId="0" fontId="5" fillId="35" borderId="108" xfId="56" applyFont="1" applyFill="1" applyBorder="1">
      <alignment/>
      <protection/>
    </xf>
    <xf numFmtId="0" fontId="36" fillId="0" borderId="0" xfId="56" applyFont="1" applyFill="1">
      <alignment/>
      <protection/>
    </xf>
    <xf numFmtId="10" fontId="36" fillId="0" borderId="66" xfId="56" applyNumberFormat="1" applyFont="1" applyFill="1" applyBorder="1" applyAlignment="1">
      <alignment horizontal="right"/>
      <protection/>
    </xf>
    <xf numFmtId="3" fontId="36" fillId="0" borderId="38" xfId="56" applyNumberFormat="1" applyFont="1" applyFill="1" applyBorder="1">
      <alignment/>
      <protection/>
    </xf>
    <xf numFmtId="3" fontId="36" fillId="0" borderId="157" xfId="56" applyNumberFormat="1" applyFont="1" applyFill="1" applyBorder="1">
      <alignment/>
      <protection/>
    </xf>
    <xf numFmtId="3" fontId="36" fillId="0" borderId="141" xfId="56" applyNumberFormat="1" applyFont="1" applyFill="1" applyBorder="1">
      <alignment/>
      <protection/>
    </xf>
    <xf numFmtId="10" fontId="36" fillId="0" borderId="66" xfId="56" applyNumberFormat="1" applyFont="1" applyFill="1" applyBorder="1">
      <alignment/>
      <protection/>
    </xf>
    <xf numFmtId="0" fontId="36" fillId="0" borderId="42" xfId="56" applyNumberFormat="1" applyFont="1" applyFill="1" applyBorder="1">
      <alignment/>
      <protection/>
    </xf>
    <xf numFmtId="1" fontId="5" fillId="0" borderId="0" xfId="56" applyNumberFormat="1" applyFont="1" applyFill="1" applyAlignment="1">
      <alignment horizontal="center" vertical="center" wrapText="1"/>
      <protection/>
    </xf>
    <xf numFmtId="0" fontId="5" fillId="0" borderId="0" xfId="56" applyFont="1" applyFill="1">
      <alignment/>
      <protection/>
    </xf>
    <xf numFmtId="0" fontId="3" fillId="36" borderId="0" xfId="56" applyFont="1" applyFill="1">
      <alignment/>
      <protection/>
    </xf>
    <xf numFmtId="0" fontId="13" fillId="36" borderId="0" xfId="56" applyFont="1" applyFill="1">
      <alignment/>
      <protection/>
    </xf>
    <xf numFmtId="0" fontId="13" fillId="0" borderId="0" xfId="56" applyFont="1" applyFill="1">
      <alignment/>
      <protection/>
    </xf>
    <xf numFmtId="10" fontId="3" fillId="0" borderId="17" xfId="56" applyNumberFormat="1" applyFont="1" applyFill="1" applyBorder="1">
      <alignment/>
      <protection/>
    </xf>
    <xf numFmtId="3" fontId="3" fillId="0" borderId="15" xfId="56" applyNumberFormat="1" applyFont="1" applyFill="1" applyBorder="1">
      <alignment/>
      <protection/>
    </xf>
    <xf numFmtId="10" fontId="3" fillId="0" borderId="71" xfId="56" applyNumberFormat="1" applyFont="1" applyFill="1" applyBorder="1">
      <alignment/>
      <protection/>
    </xf>
    <xf numFmtId="3" fontId="3" fillId="0" borderId="69" xfId="56" applyNumberFormat="1" applyFont="1" applyFill="1" applyBorder="1">
      <alignment/>
      <protection/>
    </xf>
    <xf numFmtId="0" fontId="3" fillId="0" borderId="120" xfId="56" applyFont="1" applyFill="1" applyBorder="1">
      <alignment/>
      <protection/>
    </xf>
    <xf numFmtId="10" fontId="3" fillId="0" borderId="72" xfId="56" applyNumberFormat="1" applyFont="1" applyFill="1" applyBorder="1">
      <alignment/>
      <protection/>
    </xf>
    <xf numFmtId="0" fontId="3" fillId="0" borderId="121" xfId="56" applyFont="1" applyFill="1" applyBorder="1">
      <alignment/>
      <protection/>
    </xf>
    <xf numFmtId="0" fontId="29" fillId="0" borderId="0" xfId="56" applyFont="1" applyFill="1">
      <alignment/>
      <protection/>
    </xf>
    <xf numFmtId="10" fontId="29" fillId="0" borderId="122" xfId="56" applyNumberFormat="1" applyFont="1" applyFill="1" applyBorder="1">
      <alignment/>
      <protection/>
    </xf>
    <xf numFmtId="3" fontId="29" fillId="0" borderId="144" xfId="56" applyNumberFormat="1" applyFont="1" applyFill="1" applyBorder="1">
      <alignment/>
      <protection/>
    </xf>
    <xf numFmtId="3" fontId="29" fillId="0" borderId="123" xfId="56" applyNumberFormat="1" applyFont="1" applyFill="1" applyBorder="1">
      <alignment/>
      <protection/>
    </xf>
    <xf numFmtId="3" fontId="29" fillId="0" borderId="63" xfId="56" applyNumberFormat="1" applyFont="1" applyFill="1" applyBorder="1">
      <alignment/>
      <protection/>
    </xf>
    <xf numFmtId="10" fontId="29" fillId="0" borderId="62" xfId="56" applyNumberFormat="1" applyFont="1" applyFill="1" applyBorder="1">
      <alignment/>
      <protection/>
    </xf>
    <xf numFmtId="0" fontId="29" fillId="0" borderId="124" xfId="56" applyNumberFormat="1" applyFont="1" applyFill="1" applyBorder="1">
      <alignment/>
      <protection/>
    </xf>
    <xf numFmtId="0" fontId="38" fillId="0" borderId="0" xfId="56" applyFont="1" applyFill="1">
      <alignment/>
      <protection/>
    </xf>
    <xf numFmtId="10" fontId="35" fillId="0" borderId="74" xfId="56" applyNumberFormat="1" applyFont="1" applyFill="1" applyBorder="1">
      <alignment/>
      <protection/>
    </xf>
    <xf numFmtId="3" fontId="35" fillId="0" borderId="98" xfId="56" applyNumberFormat="1" applyFont="1" applyFill="1" applyBorder="1">
      <alignment/>
      <protection/>
    </xf>
    <xf numFmtId="3" fontId="35" fillId="0" borderId="100" xfId="56" applyNumberFormat="1" applyFont="1" applyFill="1" applyBorder="1">
      <alignment/>
      <protection/>
    </xf>
    <xf numFmtId="3" fontId="35" fillId="0" borderId="75" xfId="56" applyNumberFormat="1" applyFont="1" applyFill="1" applyBorder="1">
      <alignment/>
      <protection/>
    </xf>
    <xf numFmtId="10" fontId="35" fillId="0" borderId="77" xfId="56" applyNumberFormat="1" applyFont="1" applyFill="1" applyBorder="1">
      <alignment/>
      <protection/>
    </xf>
    <xf numFmtId="0" fontId="35" fillId="0" borderId="101" xfId="56" applyNumberFormat="1" applyFont="1" applyFill="1" applyBorder="1">
      <alignment/>
      <protection/>
    </xf>
    <xf numFmtId="49" fontId="4" fillId="33" borderId="83" xfId="56" applyNumberFormat="1" applyFont="1" applyFill="1" applyBorder="1" applyAlignment="1">
      <alignment horizontal="center" vertical="center" wrapText="1"/>
      <protection/>
    </xf>
    <xf numFmtId="49" fontId="4" fillId="33" borderId="102" xfId="56" applyNumberFormat="1" applyFont="1" applyFill="1" applyBorder="1" applyAlignment="1">
      <alignment horizontal="center" vertical="center" wrapText="1"/>
      <protection/>
    </xf>
    <xf numFmtId="0" fontId="39" fillId="36" borderId="0" xfId="56" applyFont="1" applyFill="1">
      <alignment/>
      <protection/>
    </xf>
    <xf numFmtId="0" fontId="27" fillId="0" borderId="0" xfId="56" applyFont="1" applyFill="1">
      <alignment/>
      <protection/>
    </xf>
    <xf numFmtId="10" fontId="29" fillId="0" borderId="74" xfId="56" applyNumberFormat="1" applyFont="1" applyFill="1" applyBorder="1">
      <alignment/>
      <protection/>
    </xf>
    <xf numFmtId="3" fontId="29" fillId="0" borderId="98" xfId="56" applyNumberFormat="1" applyFont="1" applyFill="1" applyBorder="1">
      <alignment/>
      <protection/>
    </xf>
    <xf numFmtId="3" fontId="29" fillId="0" borderId="100" xfId="56" applyNumberFormat="1" applyFont="1" applyFill="1" applyBorder="1">
      <alignment/>
      <protection/>
    </xf>
    <xf numFmtId="3" fontId="29" fillId="0" borderId="75" xfId="56" applyNumberFormat="1" applyFont="1" applyFill="1" applyBorder="1">
      <alignment/>
      <protection/>
    </xf>
    <xf numFmtId="10" fontId="29" fillId="0" borderId="77" xfId="56" applyNumberFormat="1" applyFont="1" applyFill="1" applyBorder="1">
      <alignment/>
      <protection/>
    </xf>
    <xf numFmtId="0" fontId="29" fillId="0" borderId="101" xfId="56" applyNumberFormat="1" applyFont="1" applyFill="1" applyBorder="1">
      <alignment/>
      <protection/>
    </xf>
    <xf numFmtId="0" fontId="13" fillId="36" borderId="0" xfId="61" applyNumberFormat="1" applyFont="1" applyFill="1" applyBorder="1">
      <alignment/>
      <protection/>
    </xf>
    <xf numFmtId="0" fontId="13" fillId="0" borderId="0" xfId="56" applyFont="1" applyFill="1" applyAlignment="1">
      <alignment vertical="center"/>
      <protection/>
    </xf>
    <xf numFmtId="10" fontId="3" fillId="0" borderId="43" xfId="56" applyNumberFormat="1" applyFont="1" applyFill="1" applyBorder="1" applyAlignment="1">
      <alignment vertical="center"/>
      <protection/>
    </xf>
    <xf numFmtId="3" fontId="3" fillId="0" borderId="30" xfId="56" applyNumberFormat="1" applyFont="1" applyFill="1" applyBorder="1" applyAlignment="1">
      <alignment vertical="center"/>
      <protection/>
    </xf>
    <xf numFmtId="3" fontId="3" fillId="0" borderId="158" xfId="56" applyNumberFormat="1" applyFont="1" applyFill="1" applyBorder="1" applyAlignment="1">
      <alignment vertical="center"/>
      <protection/>
    </xf>
    <xf numFmtId="0" fontId="3" fillId="0" borderId="159" xfId="56" applyFont="1" applyFill="1" applyBorder="1" applyAlignment="1">
      <alignment vertical="center"/>
      <protection/>
    </xf>
    <xf numFmtId="10" fontId="3" fillId="0" borderId="56" xfId="56" applyNumberFormat="1" applyFont="1" applyFill="1" applyBorder="1" applyAlignment="1">
      <alignment vertical="center"/>
      <protection/>
    </xf>
    <xf numFmtId="3" fontId="3" fillId="0" borderId="107" xfId="56" applyNumberFormat="1" applyFont="1" applyFill="1" applyBorder="1" applyAlignment="1">
      <alignment vertical="center"/>
      <protection/>
    </xf>
    <xf numFmtId="3" fontId="3" fillId="0" borderId="60" xfId="56" applyNumberFormat="1" applyFont="1" applyFill="1" applyBorder="1" applyAlignment="1">
      <alignment vertical="center"/>
      <protection/>
    </xf>
    <xf numFmtId="0" fontId="3" fillId="0" borderId="108" xfId="56" applyFont="1" applyFill="1" applyBorder="1" applyAlignment="1">
      <alignment vertical="center"/>
      <protection/>
    </xf>
    <xf numFmtId="0" fontId="27" fillId="0" borderId="0" xfId="56" applyFont="1" applyFill="1" applyAlignment="1">
      <alignment vertical="center"/>
      <protection/>
    </xf>
    <xf numFmtId="10" fontId="27" fillId="0" borderId="62" xfId="56" applyNumberFormat="1" applyFont="1" applyFill="1" applyBorder="1" applyAlignment="1">
      <alignment vertical="center"/>
      <protection/>
    </xf>
    <xf numFmtId="3" fontId="27" fillId="0" borderId="144" xfId="56" applyNumberFormat="1" applyFont="1" applyFill="1" applyBorder="1" applyAlignment="1">
      <alignment vertical="center"/>
      <protection/>
    </xf>
    <xf numFmtId="3" fontId="27" fillId="0" borderId="123" xfId="56" applyNumberFormat="1" applyFont="1" applyFill="1" applyBorder="1" applyAlignment="1">
      <alignment vertical="center"/>
      <protection/>
    </xf>
    <xf numFmtId="3" fontId="27" fillId="0" borderId="63" xfId="56" applyNumberFormat="1" applyFont="1" applyFill="1" applyBorder="1" applyAlignment="1">
      <alignment vertical="center"/>
      <protection/>
    </xf>
    <xf numFmtId="0" fontId="27" fillId="0" borderId="145" xfId="56" applyNumberFormat="1" applyFont="1" applyFill="1" applyBorder="1" applyAlignment="1">
      <alignment vertical="center"/>
      <protection/>
    </xf>
    <xf numFmtId="49" fontId="17" fillId="33" borderId="129" xfId="56" applyNumberFormat="1" applyFont="1" applyFill="1" applyBorder="1" applyAlignment="1">
      <alignment horizontal="center" vertical="center" wrapText="1"/>
      <protection/>
    </xf>
    <xf numFmtId="49" fontId="17" fillId="33" borderId="53" xfId="56" applyNumberFormat="1" applyFont="1" applyFill="1" applyBorder="1" applyAlignment="1">
      <alignment horizontal="center" vertical="center" wrapText="1"/>
      <protection/>
    </xf>
    <xf numFmtId="0" fontId="40" fillId="0" borderId="0" xfId="55" applyFont="1" applyFill="1">
      <alignment/>
      <protection/>
    </xf>
    <xf numFmtId="0" fontId="41" fillId="0" borderId="0" xfId="55" applyFont="1" applyFill="1">
      <alignment/>
      <protection/>
    </xf>
    <xf numFmtId="17" fontId="41" fillId="0" borderId="0" xfId="55" applyNumberFormat="1" applyFont="1" applyFill="1">
      <alignment/>
      <protection/>
    </xf>
    <xf numFmtId="0" fontId="45" fillId="4" borderId="160" xfId="57" applyFont="1" applyFill="1" applyBorder="1">
      <alignment/>
      <protection/>
    </xf>
    <xf numFmtId="0" fontId="46" fillId="4" borderId="82" xfId="45" applyFont="1" applyFill="1" applyBorder="1" applyAlignment="1" applyProtection="1">
      <alignment horizontal="left" indent="1"/>
      <protection/>
    </xf>
    <xf numFmtId="0" fontId="47" fillId="37" borderId="161" xfId="55" applyFont="1" applyFill="1" applyBorder="1">
      <alignment/>
      <protection/>
    </xf>
    <xf numFmtId="0" fontId="46" fillId="37" borderId="162" xfId="45" applyFont="1" applyFill="1" applyBorder="1" applyAlignment="1" applyProtection="1">
      <alignment horizontal="left" indent="1"/>
      <protection/>
    </xf>
    <xf numFmtId="0" fontId="47" fillId="0" borderId="163" xfId="55" applyFont="1" applyFill="1" applyBorder="1">
      <alignment/>
      <protection/>
    </xf>
    <xf numFmtId="0" fontId="48" fillId="0" borderId="87" xfId="45" applyFont="1" applyFill="1" applyBorder="1" applyAlignment="1" applyProtection="1">
      <alignment horizontal="left" indent="1"/>
      <protection/>
    </xf>
    <xf numFmtId="0" fontId="47" fillId="37" borderId="163" xfId="55" applyFont="1" applyFill="1" applyBorder="1">
      <alignment/>
      <protection/>
    </xf>
    <xf numFmtId="0" fontId="48" fillId="37" borderId="87" xfId="45" applyFont="1" applyFill="1" applyBorder="1" applyAlignment="1" applyProtection="1">
      <alignment horizontal="left" indent="1"/>
      <protection/>
    </xf>
    <xf numFmtId="0" fontId="47" fillId="0" borderId="160" xfId="55" applyFont="1" applyFill="1" applyBorder="1">
      <alignment/>
      <protection/>
    </xf>
    <xf numFmtId="0" fontId="48" fillId="0" borderId="82" xfId="45" applyFont="1" applyFill="1" applyBorder="1" applyAlignment="1" applyProtection="1">
      <alignment horizontal="left" indent="1"/>
      <protection/>
    </xf>
    <xf numFmtId="0" fontId="47" fillId="0" borderId="0" xfId="55" applyFont="1" applyFill="1">
      <alignment/>
      <protection/>
    </xf>
    <xf numFmtId="0" fontId="49" fillId="0" borderId="0" xfId="55" applyFont="1" applyFill="1">
      <alignment/>
      <protection/>
    </xf>
    <xf numFmtId="0" fontId="50" fillId="0" borderId="0" xfId="55" applyFont="1" applyFill="1">
      <alignment/>
      <protection/>
    </xf>
    <xf numFmtId="0" fontId="51" fillId="0" borderId="0" xfId="45" applyFont="1" applyFill="1" applyAlignment="1" applyProtection="1">
      <alignment/>
      <protection/>
    </xf>
    <xf numFmtId="0" fontId="115" fillId="7" borderId="164" xfId="58" applyFont="1" applyFill="1" applyBorder="1">
      <alignment/>
      <protection/>
    </xf>
    <xf numFmtId="0" fontId="115" fillId="7" borderId="0" xfId="58" applyFont="1" applyFill="1">
      <alignment/>
      <protection/>
    </xf>
    <xf numFmtId="0" fontId="116" fillId="7" borderId="44" xfId="58" applyFont="1" applyFill="1" applyBorder="1" applyAlignment="1">
      <alignment/>
      <protection/>
    </xf>
    <xf numFmtId="0" fontId="117" fillId="7" borderId="165" xfId="58" applyFont="1" applyFill="1" applyBorder="1" applyAlignment="1">
      <alignment/>
      <protection/>
    </xf>
    <xf numFmtId="0" fontId="118" fillId="7" borderId="44" xfId="58" applyFont="1" applyFill="1" applyBorder="1" applyAlignment="1">
      <alignment/>
      <protection/>
    </xf>
    <xf numFmtId="0" fontId="119" fillId="7" borderId="165" xfId="58" applyFont="1" applyFill="1" applyBorder="1" applyAlignment="1">
      <alignment/>
      <protection/>
    </xf>
    <xf numFmtId="37" fontId="120" fillId="7" borderId="0" xfId="60" applyFont="1" applyFill="1">
      <alignment/>
      <protection/>
    </xf>
    <xf numFmtId="37" fontId="121" fillId="7" borderId="0" xfId="60" applyFont="1" applyFill="1">
      <alignment/>
      <protection/>
    </xf>
    <xf numFmtId="37" fontId="122" fillId="7" borderId="0" xfId="60" applyFont="1" applyFill="1">
      <alignment/>
      <protection/>
    </xf>
    <xf numFmtId="37" fontId="123" fillId="7" borderId="0" xfId="60" applyFont="1" applyFill="1" applyAlignment="1">
      <alignment horizontal="left" indent="1"/>
      <protection/>
    </xf>
    <xf numFmtId="37" fontId="124" fillId="7" borderId="0" xfId="60" applyFont="1" applyFill="1">
      <alignment/>
      <protection/>
    </xf>
    <xf numFmtId="2" fontId="124" fillId="7" borderId="0" xfId="60" applyNumberFormat="1" applyFont="1" applyFill="1">
      <alignment/>
      <protection/>
    </xf>
    <xf numFmtId="37" fontId="125" fillId="7" borderId="0" xfId="60" applyFont="1" applyFill="1">
      <alignment/>
      <protection/>
    </xf>
    <xf numFmtId="0" fontId="126" fillId="11" borderId="34" xfId="55" applyFont="1" applyFill="1" applyBorder="1">
      <alignment/>
      <protection/>
    </xf>
    <xf numFmtId="0" fontId="127" fillId="11" borderId="166" xfId="55" applyFont="1" applyFill="1" applyBorder="1">
      <alignment/>
      <protection/>
    </xf>
    <xf numFmtId="0" fontId="128" fillId="11" borderId="19" xfId="55" applyFont="1" applyFill="1" applyBorder="1">
      <alignment/>
      <protection/>
    </xf>
    <xf numFmtId="0" fontId="127" fillId="11" borderId="167" xfId="55" applyFont="1" applyFill="1" applyBorder="1">
      <alignment/>
      <protection/>
    </xf>
    <xf numFmtId="0" fontId="129" fillId="11" borderId="19" xfId="55" applyFont="1" applyFill="1" applyBorder="1">
      <alignment/>
      <protection/>
    </xf>
    <xf numFmtId="0" fontId="130" fillId="11" borderId="19" xfId="55" applyFont="1" applyFill="1" applyBorder="1">
      <alignment/>
      <protection/>
    </xf>
    <xf numFmtId="0" fontId="126" fillId="11" borderId="19" xfId="55" applyFont="1" applyFill="1" applyBorder="1">
      <alignment/>
      <protection/>
    </xf>
    <xf numFmtId="0" fontId="126" fillId="11" borderId="61" xfId="55" applyFont="1" applyFill="1" applyBorder="1">
      <alignment/>
      <protection/>
    </xf>
    <xf numFmtId="0" fontId="127" fillId="11" borderId="168" xfId="55" applyFont="1" applyFill="1" applyBorder="1">
      <alignment/>
      <protection/>
    </xf>
    <xf numFmtId="0" fontId="41" fillId="38" borderId="11" xfId="55" applyFont="1" applyFill="1" applyBorder="1">
      <alignment/>
      <protection/>
    </xf>
    <xf numFmtId="0" fontId="41" fillId="38" borderId="169" xfId="55" applyFont="1" applyFill="1" applyBorder="1">
      <alignment/>
      <protection/>
    </xf>
    <xf numFmtId="0" fontId="42" fillId="38" borderId="170" xfId="55" applyFont="1" applyFill="1" applyBorder="1" applyAlignment="1">
      <alignment horizontal="center"/>
      <protection/>
    </xf>
    <xf numFmtId="0" fontId="42" fillId="38" borderId="171" xfId="55" applyFont="1" applyFill="1" applyBorder="1" applyAlignment="1">
      <alignment horizontal="center"/>
      <protection/>
    </xf>
    <xf numFmtId="0" fontId="43" fillId="38" borderId="19" xfId="55" applyFont="1" applyFill="1" applyBorder="1" applyAlignment="1">
      <alignment horizontal="center"/>
      <protection/>
    </xf>
    <xf numFmtId="0" fontId="43" fillId="38" borderId="167" xfId="55" applyFont="1" applyFill="1" applyBorder="1" applyAlignment="1">
      <alignment horizontal="center"/>
      <protection/>
    </xf>
    <xf numFmtId="0" fontId="44" fillId="38" borderId="19" xfId="55" applyFont="1" applyFill="1" applyBorder="1" applyAlignment="1">
      <alignment horizontal="center"/>
      <protection/>
    </xf>
    <xf numFmtId="0" fontId="44" fillId="38" borderId="167" xfId="55" applyFont="1" applyFill="1" applyBorder="1" applyAlignment="1">
      <alignment horizontal="center"/>
      <protection/>
    </xf>
    <xf numFmtId="37" fontId="131" fillId="39" borderId="172" xfId="45" applyNumberFormat="1" applyFont="1" applyFill="1" applyBorder="1" applyAlignment="1" applyProtection="1">
      <alignment horizontal="center"/>
      <protection/>
    </xf>
    <xf numFmtId="37" fontId="131" fillId="39" borderId="173" xfId="45" applyNumberFormat="1" applyFont="1" applyFill="1" applyBorder="1" applyAlignment="1" applyProtection="1">
      <alignment horizontal="center"/>
      <protection/>
    </xf>
    <xf numFmtId="37" fontId="11" fillId="0" borderId="23" xfId="59" applyFont="1" applyFill="1" applyBorder="1" applyAlignment="1" applyProtection="1">
      <alignment vertical="center"/>
      <protection/>
    </xf>
    <xf numFmtId="37" fontId="23" fillId="37" borderId="153" xfId="45" applyNumberFormat="1" applyFont="1" applyFill="1" applyBorder="1" applyAlignment="1" applyProtection="1">
      <alignment horizontal="center"/>
      <protection/>
    </xf>
    <xf numFmtId="37" fontId="23" fillId="37" borderId="127" xfId="45" applyNumberFormat="1" applyFont="1" applyFill="1" applyBorder="1" applyAlignment="1" applyProtection="1">
      <alignment horizontal="center"/>
      <protection/>
    </xf>
    <xf numFmtId="37" fontId="21" fillId="33" borderId="51" xfId="59" applyFont="1" applyFill="1" applyBorder="1" applyAlignment="1">
      <alignment horizontal="center" vertical="center"/>
      <protection/>
    </xf>
    <xf numFmtId="37" fontId="21" fillId="33" borderId="47" xfId="59" applyFont="1" applyFill="1" applyBorder="1" applyAlignment="1">
      <alignment horizontal="center" vertical="center"/>
      <protection/>
    </xf>
    <xf numFmtId="37" fontId="21" fillId="33" borderId="49" xfId="59" applyFont="1" applyFill="1" applyBorder="1" applyAlignment="1">
      <alignment horizontal="center" vertical="center"/>
      <protection/>
    </xf>
    <xf numFmtId="37" fontId="21" fillId="33" borderId="23" xfId="59" applyFont="1" applyFill="1" applyBorder="1" applyAlignment="1">
      <alignment horizontal="center" vertical="center"/>
      <protection/>
    </xf>
    <xf numFmtId="37" fontId="21" fillId="33" borderId="0" xfId="59" applyFont="1" applyFill="1" applyBorder="1" applyAlignment="1">
      <alignment horizontal="center" vertical="center"/>
      <protection/>
    </xf>
    <xf numFmtId="37" fontId="21" fillId="33" borderId="21" xfId="59" applyFont="1" applyFill="1" applyBorder="1" applyAlignment="1">
      <alignment horizontal="center" vertical="center"/>
      <protection/>
    </xf>
    <xf numFmtId="37" fontId="19" fillId="33" borderId="174" xfId="59" applyFont="1" applyFill="1" applyBorder="1" applyAlignment="1">
      <alignment horizontal="center" vertical="center"/>
      <protection/>
    </xf>
    <xf numFmtId="37" fontId="19" fillId="33" borderId="49" xfId="59" applyFont="1" applyFill="1" applyBorder="1" applyAlignment="1">
      <alignment horizontal="center" vertical="center"/>
      <protection/>
    </xf>
    <xf numFmtId="37" fontId="11" fillId="0" borderId="23" xfId="59" applyFont="1" applyFill="1" applyBorder="1" applyAlignment="1" applyProtection="1">
      <alignment horizontal="center" vertical="center"/>
      <protection/>
    </xf>
    <xf numFmtId="37" fontId="15" fillId="0" borderId="23" xfId="59" applyFont="1" applyBorder="1">
      <alignment/>
      <protection/>
    </xf>
    <xf numFmtId="37" fontId="16" fillId="0" borderId="23" xfId="59" applyFont="1" applyBorder="1">
      <alignment/>
      <protection/>
    </xf>
    <xf numFmtId="37" fontId="15" fillId="0" borderId="31" xfId="59" applyFont="1" applyBorder="1">
      <alignment/>
      <protection/>
    </xf>
    <xf numFmtId="37" fontId="12" fillId="33" borderId="23" xfId="59" applyFont="1" applyFill="1" applyBorder="1" applyAlignment="1">
      <alignment horizontal="center"/>
      <protection/>
    </xf>
    <xf numFmtId="37" fontId="12" fillId="33" borderId="21" xfId="59" applyFont="1" applyFill="1" applyBorder="1" applyAlignment="1">
      <alignment horizontal="center"/>
      <protection/>
    </xf>
    <xf numFmtId="37" fontId="19" fillId="33" borderId="51" xfId="59" applyFont="1" applyFill="1" applyBorder="1" applyAlignment="1" applyProtection="1">
      <alignment horizontal="center" vertical="center"/>
      <protection/>
    </xf>
    <xf numFmtId="37" fontId="19" fillId="33" borderId="47" xfId="59" applyFont="1" applyFill="1" applyBorder="1" applyAlignment="1" applyProtection="1">
      <alignment horizontal="center" vertical="center"/>
      <protection/>
    </xf>
    <xf numFmtId="37" fontId="17" fillId="33" borderId="51" xfId="59" applyFont="1" applyFill="1" applyBorder="1" applyAlignment="1">
      <alignment horizontal="center" vertical="center"/>
      <protection/>
    </xf>
    <xf numFmtId="37" fontId="5" fillId="33" borderId="23" xfId="59" applyFont="1" applyFill="1" applyBorder="1" applyAlignment="1">
      <alignment horizontal="center" vertical="center"/>
      <protection/>
    </xf>
    <xf numFmtId="37" fontId="5" fillId="33" borderId="16" xfId="59" applyFont="1" applyFill="1" applyBorder="1" applyAlignment="1">
      <alignment horizontal="center" vertical="center"/>
      <protection/>
    </xf>
    <xf numFmtId="37" fontId="17" fillId="33" borderId="50" xfId="59" applyFont="1" applyFill="1" applyBorder="1" applyAlignment="1">
      <alignment horizontal="center" vertical="center"/>
      <protection/>
    </xf>
    <xf numFmtId="37" fontId="5" fillId="33" borderId="22" xfId="59" applyFont="1" applyFill="1" applyBorder="1" applyAlignment="1">
      <alignment horizontal="center" vertical="center"/>
      <protection/>
    </xf>
    <xf numFmtId="37" fontId="5" fillId="33" borderId="15" xfId="59" applyFont="1" applyFill="1" applyBorder="1" applyAlignment="1">
      <alignment horizontal="center" vertical="center"/>
      <protection/>
    </xf>
    <xf numFmtId="37" fontId="17" fillId="33" borderId="47" xfId="59" applyFont="1" applyFill="1" applyBorder="1" applyAlignment="1">
      <alignment horizontal="center" vertical="center"/>
      <protection/>
    </xf>
    <xf numFmtId="37" fontId="5" fillId="33" borderId="0" xfId="59" applyFont="1" applyFill="1" applyBorder="1" applyAlignment="1">
      <alignment horizontal="center" vertical="center"/>
      <protection/>
    </xf>
    <xf numFmtId="37" fontId="5" fillId="33" borderId="12" xfId="59" applyFont="1" applyFill="1" applyBorder="1" applyAlignment="1">
      <alignment horizontal="center" vertical="center"/>
      <protection/>
    </xf>
    <xf numFmtId="37" fontId="12" fillId="33" borderId="174" xfId="59" applyFont="1" applyFill="1" applyBorder="1" applyAlignment="1">
      <alignment horizontal="center" vertical="center"/>
      <protection/>
    </xf>
    <xf numFmtId="37" fontId="11" fillId="33" borderId="19" xfId="59" applyFont="1" applyFill="1" applyBorder="1" applyAlignment="1">
      <alignment horizontal="center" vertical="center"/>
      <protection/>
    </xf>
    <xf numFmtId="37" fontId="12" fillId="33" borderId="45" xfId="59" applyFont="1" applyFill="1" applyBorder="1" applyAlignment="1">
      <alignment horizontal="center" vertical="center" wrapText="1"/>
      <protection/>
    </xf>
    <xf numFmtId="37" fontId="11" fillId="33" borderId="18" xfId="59" applyFont="1" applyFill="1" applyBorder="1" applyAlignment="1">
      <alignment horizontal="center" vertical="center" wrapText="1"/>
      <protection/>
    </xf>
    <xf numFmtId="37" fontId="17" fillId="33" borderId="52" xfId="59" applyFont="1" applyFill="1" applyBorder="1" applyAlignment="1">
      <alignment horizontal="center" vertical="center" wrapText="1"/>
      <protection/>
    </xf>
    <xf numFmtId="37" fontId="5" fillId="33" borderId="24" xfId="59" applyFont="1" applyFill="1" applyBorder="1" applyAlignment="1">
      <alignment horizontal="center" vertical="center" wrapText="1"/>
      <protection/>
    </xf>
    <xf numFmtId="37" fontId="5" fillId="33" borderId="17" xfId="59" applyFont="1" applyFill="1" applyBorder="1" applyAlignment="1">
      <alignment horizontal="center" vertical="center" wrapText="1"/>
      <protection/>
    </xf>
    <xf numFmtId="37" fontId="19" fillId="33" borderId="49" xfId="59" applyFont="1" applyFill="1" applyBorder="1" applyAlignment="1" applyProtection="1">
      <alignment horizontal="center" vertical="center"/>
      <protection/>
    </xf>
    <xf numFmtId="37" fontId="19" fillId="33" borderId="23" xfId="59" applyFont="1" applyFill="1" applyBorder="1" applyAlignment="1" applyProtection="1">
      <alignment horizontal="center" vertical="center"/>
      <protection/>
    </xf>
    <xf numFmtId="37" fontId="19" fillId="33" borderId="0" xfId="59" applyFont="1" applyFill="1" applyBorder="1" applyAlignment="1" applyProtection="1">
      <alignment horizontal="center" vertical="center"/>
      <protection/>
    </xf>
    <xf numFmtId="37" fontId="19" fillId="33" borderId="21" xfId="59" applyFont="1" applyFill="1" applyBorder="1" applyAlignment="1" applyProtection="1">
      <alignment horizontal="center" vertical="center"/>
      <protection/>
    </xf>
    <xf numFmtId="37" fontId="12" fillId="33" borderId="175" xfId="59" applyFont="1" applyFill="1" applyBorder="1" applyAlignment="1">
      <alignment horizontal="center" vertical="center" wrapText="1"/>
      <protection/>
    </xf>
    <xf numFmtId="37" fontId="11" fillId="33" borderId="44" xfId="59" applyFont="1" applyFill="1" applyBorder="1" applyAlignment="1">
      <alignment horizontal="center" vertical="center" wrapText="1"/>
      <protection/>
    </xf>
    <xf numFmtId="37" fontId="11" fillId="33" borderId="70" xfId="59" applyFont="1" applyFill="1" applyBorder="1" applyAlignment="1">
      <alignment horizontal="center" vertical="center" wrapText="1"/>
      <protection/>
    </xf>
    <xf numFmtId="37" fontId="19" fillId="33" borderId="51" xfId="59" applyFont="1" applyFill="1" applyBorder="1" applyAlignment="1">
      <alignment horizontal="center" vertical="center"/>
      <protection/>
    </xf>
    <xf numFmtId="37" fontId="19" fillId="33" borderId="47" xfId="59" applyFont="1" applyFill="1" applyBorder="1" applyAlignment="1">
      <alignment horizontal="center" vertical="center"/>
      <protection/>
    </xf>
    <xf numFmtId="37" fontId="19" fillId="33" borderId="23" xfId="59" applyFont="1" applyFill="1" applyBorder="1" applyAlignment="1">
      <alignment horizontal="center" vertical="center"/>
      <protection/>
    </xf>
    <xf numFmtId="37" fontId="19" fillId="33" borderId="0" xfId="59" applyFont="1" applyFill="1" applyBorder="1" applyAlignment="1">
      <alignment horizontal="center" vertical="center"/>
      <protection/>
    </xf>
    <xf numFmtId="37" fontId="12" fillId="33" borderId="51" xfId="59" applyFont="1" applyFill="1" applyBorder="1" applyAlignment="1" applyProtection="1">
      <alignment horizontal="center" vertical="center"/>
      <protection/>
    </xf>
    <xf numFmtId="37" fontId="11" fillId="33" borderId="23" xfId="59" applyFont="1" applyFill="1" applyBorder="1" applyAlignment="1">
      <alignment vertical="center"/>
      <protection/>
    </xf>
    <xf numFmtId="37" fontId="11" fillId="33" borderId="16" xfId="59" applyFont="1" applyFill="1" applyBorder="1" applyAlignment="1">
      <alignment vertical="center"/>
      <protection/>
    </xf>
    <xf numFmtId="37" fontId="28" fillId="37" borderId="153" xfId="45" applyNumberFormat="1" applyFont="1" applyFill="1" applyBorder="1" applyAlignment="1" applyProtection="1">
      <alignment horizontal="center"/>
      <protection/>
    </xf>
    <xf numFmtId="37" fontId="28" fillId="37" borderId="127" xfId="45" applyNumberFormat="1" applyFont="1" applyFill="1" applyBorder="1" applyAlignment="1" applyProtection="1">
      <alignment horizontal="center"/>
      <protection/>
    </xf>
    <xf numFmtId="0" fontId="4" fillId="33" borderId="153" xfId="62" applyFont="1" applyFill="1" applyBorder="1" applyAlignment="1">
      <alignment horizontal="center"/>
      <protection/>
    </xf>
    <xf numFmtId="0" fontId="4" fillId="33" borderId="176" xfId="62" applyFont="1" applyFill="1" applyBorder="1" applyAlignment="1">
      <alignment horizontal="center"/>
      <protection/>
    </xf>
    <xf numFmtId="0" fontId="4" fillId="33" borderId="35" xfId="62" applyFont="1" applyFill="1" applyBorder="1" applyAlignment="1">
      <alignment horizontal="center"/>
      <protection/>
    </xf>
    <xf numFmtId="0" fontId="4" fillId="33" borderId="166" xfId="62" applyFont="1" applyFill="1" applyBorder="1" applyAlignment="1">
      <alignment horizontal="center"/>
      <protection/>
    </xf>
    <xf numFmtId="0" fontId="4" fillId="33" borderId="127" xfId="62" applyFont="1" applyFill="1" applyBorder="1" applyAlignment="1">
      <alignment horizontal="center"/>
      <protection/>
    </xf>
    <xf numFmtId="1" fontId="4" fillId="33" borderId="42" xfId="62" applyNumberFormat="1" applyFont="1" applyFill="1" applyBorder="1" applyAlignment="1">
      <alignment horizontal="center" vertical="center" wrapText="1"/>
      <protection/>
    </xf>
    <xf numFmtId="0" fontId="3" fillId="33" borderId="159" xfId="62" applyFont="1" applyFill="1" applyBorder="1" applyAlignment="1">
      <alignment vertical="center"/>
      <protection/>
    </xf>
    <xf numFmtId="0" fontId="19" fillId="33" borderId="153" xfId="62" applyFont="1" applyFill="1" applyBorder="1" applyAlignment="1">
      <alignment horizontal="center" vertical="center"/>
      <protection/>
    </xf>
    <xf numFmtId="0" fontId="19" fillId="33" borderId="176" xfId="62" applyFont="1" applyFill="1" applyBorder="1" applyAlignment="1">
      <alignment horizontal="center" vertical="center"/>
      <protection/>
    </xf>
    <xf numFmtId="0" fontId="19" fillId="33" borderId="127" xfId="62" applyFont="1" applyFill="1" applyBorder="1" applyAlignment="1">
      <alignment horizontal="center" vertical="center"/>
      <protection/>
    </xf>
    <xf numFmtId="0" fontId="4" fillId="33" borderId="177" xfId="62" applyFont="1" applyFill="1" applyBorder="1" applyAlignment="1">
      <alignment horizontal="center"/>
      <protection/>
    </xf>
    <xf numFmtId="1" fontId="4" fillId="33" borderId="178" xfId="62" applyNumberFormat="1" applyFont="1" applyFill="1" applyBorder="1" applyAlignment="1">
      <alignment horizontal="center" vertical="center" wrapText="1"/>
      <protection/>
    </xf>
    <xf numFmtId="0" fontId="3" fillId="33" borderId="120" xfId="62" applyFont="1" applyFill="1" applyBorder="1" applyAlignment="1">
      <alignment vertical="center"/>
      <protection/>
    </xf>
    <xf numFmtId="0" fontId="19" fillId="33" borderId="179" xfId="63" applyFont="1" applyFill="1" applyBorder="1" applyAlignment="1">
      <alignment horizontal="center" vertical="center"/>
      <protection/>
    </xf>
    <xf numFmtId="0" fontId="19" fillId="33" borderId="180" xfId="63" applyFont="1" applyFill="1" applyBorder="1" applyAlignment="1">
      <alignment horizontal="center" vertical="center"/>
      <protection/>
    </xf>
    <xf numFmtId="0" fontId="19" fillId="33" borderId="181" xfId="63" applyFont="1" applyFill="1" applyBorder="1" applyAlignment="1">
      <alignment horizontal="center" vertical="center"/>
      <protection/>
    </xf>
    <xf numFmtId="1" fontId="4" fillId="33" borderId="66" xfId="64" applyNumberFormat="1" applyFont="1" applyFill="1" applyBorder="1" applyAlignment="1">
      <alignment horizontal="center" vertical="center" wrapText="1"/>
      <protection/>
    </xf>
    <xf numFmtId="0" fontId="3" fillId="33" borderId="71" xfId="64" applyFont="1" applyFill="1" applyBorder="1">
      <alignment/>
      <protection/>
    </xf>
    <xf numFmtId="0" fontId="4" fillId="33" borderId="67" xfId="64" applyFont="1" applyFill="1" applyBorder="1" applyAlignment="1">
      <alignment horizontal="center"/>
      <protection/>
    </xf>
    <xf numFmtId="0" fontId="4" fillId="33" borderId="139" xfId="64" applyFont="1" applyFill="1" applyBorder="1" applyAlignment="1">
      <alignment horizontal="center"/>
      <protection/>
    </xf>
    <xf numFmtId="0" fontId="4" fillId="33" borderId="68" xfId="64" applyFont="1" applyFill="1" applyBorder="1" applyAlignment="1">
      <alignment horizontal="center"/>
      <protection/>
    </xf>
    <xf numFmtId="0" fontId="4" fillId="33" borderId="126" xfId="64" applyFont="1" applyFill="1" applyBorder="1" applyAlignment="1">
      <alignment horizontal="center"/>
      <protection/>
    </xf>
    <xf numFmtId="0" fontId="4" fillId="33" borderId="125" xfId="64" applyFont="1" applyFill="1" applyBorder="1" applyAlignment="1">
      <alignment horizontal="center"/>
      <protection/>
    </xf>
    <xf numFmtId="0" fontId="30" fillId="33" borderId="51" xfId="64" applyFont="1" applyFill="1" applyBorder="1" applyAlignment="1">
      <alignment horizontal="center" vertical="center"/>
      <protection/>
    </xf>
    <xf numFmtId="0" fontId="30" fillId="33" borderId="47" xfId="64" applyFont="1" applyFill="1" applyBorder="1" applyAlignment="1">
      <alignment horizontal="center" vertical="center"/>
      <protection/>
    </xf>
    <xf numFmtId="0" fontId="30" fillId="33" borderId="49" xfId="64" applyFont="1" applyFill="1" applyBorder="1" applyAlignment="1">
      <alignment horizontal="center" vertical="center"/>
      <protection/>
    </xf>
    <xf numFmtId="1" fontId="12" fillId="33" borderId="182" xfId="64" applyNumberFormat="1" applyFont="1" applyFill="1" applyBorder="1" applyAlignment="1">
      <alignment horizontal="center" vertical="center" wrapText="1"/>
      <protection/>
    </xf>
    <xf numFmtId="0" fontId="11" fillId="33" borderId="91" xfId="64" applyFont="1" applyFill="1" applyBorder="1" applyAlignment="1">
      <alignment vertical="center"/>
      <protection/>
    </xf>
    <xf numFmtId="0" fontId="11" fillId="33" borderId="86" xfId="64" applyFont="1" applyFill="1" applyBorder="1" applyAlignment="1">
      <alignment vertical="center"/>
      <protection/>
    </xf>
    <xf numFmtId="49" fontId="17" fillId="33" borderId="154" xfId="64" applyNumberFormat="1" applyFont="1" applyFill="1" applyBorder="1" applyAlignment="1">
      <alignment horizontal="center" vertical="center" wrapText="1"/>
      <protection/>
    </xf>
    <xf numFmtId="49" fontId="5" fillId="33" borderId="154" xfId="64" applyNumberFormat="1" applyFont="1" applyFill="1" applyBorder="1">
      <alignment/>
      <protection/>
    </xf>
    <xf numFmtId="49" fontId="5" fillId="33" borderId="142" xfId="64" applyNumberFormat="1" applyFont="1" applyFill="1" applyBorder="1">
      <alignment/>
      <protection/>
    </xf>
    <xf numFmtId="49" fontId="17" fillId="33" borderId="155" xfId="64" applyNumberFormat="1" applyFont="1" applyFill="1" applyBorder="1" applyAlignment="1">
      <alignment horizontal="center" vertical="center" wrapText="1"/>
      <protection/>
    </xf>
    <xf numFmtId="1" fontId="4" fillId="33" borderId="183" xfId="64" applyNumberFormat="1" applyFont="1" applyFill="1" applyBorder="1" applyAlignment="1">
      <alignment horizontal="center" vertical="center" wrapText="1"/>
      <protection/>
    </xf>
    <xf numFmtId="0" fontId="3" fillId="33" borderId="82" xfId="64" applyFont="1" applyFill="1" applyBorder="1" applyAlignment="1">
      <alignment horizontal="center" vertical="center" wrapText="1"/>
      <protection/>
    </xf>
    <xf numFmtId="1" fontId="4" fillId="33" borderId="58" xfId="64" applyNumberFormat="1" applyFont="1" applyFill="1" applyBorder="1" applyAlignment="1">
      <alignment horizontal="center" vertical="center" wrapText="1"/>
      <protection/>
    </xf>
    <xf numFmtId="0" fontId="3" fillId="33" borderId="184" xfId="64" applyFont="1" applyFill="1" applyBorder="1" applyAlignment="1">
      <alignment horizontal="center" vertical="center" wrapText="1"/>
      <protection/>
    </xf>
    <xf numFmtId="49" fontId="17" fillId="33" borderId="185" xfId="64" applyNumberFormat="1" applyFont="1" applyFill="1" applyBorder="1" applyAlignment="1">
      <alignment horizontal="center" vertical="center" wrapText="1"/>
      <protection/>
    </xf>
    <xf numFmtId="49" fontId="5" fillId="33" borderId="186" xfId="64" applyNumberFormat="1" applyFont="1" applyFill="1" applyBorder="1">
      <alignment/>
      <protection/>
    </xf>
    <xf numFmtId="49" fontId="5" fillId="33" borderId="187" xfId="64" applyNumberFormat="1" applyFont="1" applyFill="1" applyBorder="1">
      <alignment/>
      <protection/>
    </xf>
    <xf numFmtId="49" fontId="17" fillId="33" borderId="186" xfId="64" applyNumberFormat="1" applyFont="1" applyFill="1" applyBorder="1" applyAlignment="1">
      <alignment horizontal="center" vertical="center" wrapText="1"/>
      <protection/>
    </xf>
    <xf numFmtId="1" fontId="4" fillId="33" borderId="155" xfId="64" applyNumberFormat="1" applyFont="1" applyFill="1" applyBorder="1" applyAlignment="1">
      <alignment horizontal="center" vertical="center" wrapText="1"/>
      <protection/>
    </xf>
    <xf numFmtId="0" fontId="3" fillId="33" borderId="170" xfId="64" applyFont="1" applyFill="1" applyBorder="1" applyAlignment="1">
      <alignment horizontal="center" vertical="center" wrapText="1"/>
      <protection/>
    </xf>
    <xf numFmtId="1" fontId="4" fillId="33" borderId="42" xfId="64" applyNumberFormat="1" applyFont="1" applyFill="1" applyBorder="1" applyAlignment="1">
      <alignment horizontal="center" vertical="center" wrapText="1"/>
      <protection/>
    </xf>
    <xf numFmtId="0" fontId="3" fillId="33" borderId="41" xfId="64" applyFont="1" applyFill="1" applyBorder="1">
      <alignment/>
      <protection/>
    </xf>
    <xf numFmtId="0" fontId="12" fillId="33" borderId="188" xfId="64" applyFont="1" applyFill="1" applyBorder="1" applyAlignment="1">
      <alignment horizontal="center"/>
      <protection/>
    </xf>
    <xf numFmtId="0" fontId="12" fillId="33" borderId="179" xfId="64" applyFont="1" applyFill="1" applyBorder="1" applyAlignment="1">
      <alignment horizontal="center"/>
      <protection/>
    </xf>
    <xf numFmtId="0" fontId="21" fillId="33" borderId="189" xfId="64" applyFont="1" applyFill="1" applyBorder="1" applyAlignment="1">
      <alignment horizontal="center" vertical="center"/>
      <protection/>
    </xf>
    <xf numFmtId="1" fontId="12" fillId="33" borderId="190" xfId="64" applyNumberFormat="1" applyFont="1" applyFill="1" applyBorder="1" applyAlignment="1">
      <alignment horizontal="center" vertical="center" wrapText="1"/>
      <protection/>
    </xf>
    <xf numFmtId="0" fontId="11" fillId="33" borderId="191" xfId="64" applyFont="1" applyFill="1" applyBorder="1" applyAlignment="1">
      <alignment vertical="center"/>
      <protection/>
    </xf>
    <xf numFmtId="0" fontId="11" fillId="33" borderId="192" xfId="64" applyFont="1" applyFill="1" applyBorder="1" applyAlignment="1">
      <alignment vertical="center"/>
      <protection/>
    </xf>
    <xf numFmtId="1" fontId="4" fillId="33" borderId="193" xfId="64" applyNumberFormat="1" applyFont="1" applyFill="1" applyBorder="1" applyAlignment="1">
      <alignment horizontal="center" vertical="center" wrapText="1"/>
      <protection/>
    </xf>
    <xf numFmtId="0" fontId="3" fillId="33" borderId="194" xfId="64" applyFont="1" applyFill="1" applyBorder="1" applyAlignment="1">
      <alignment horizontal="center" vertical="center" wrapText="1"/>
      <protection/>
    </xf>
    <xf numFmtId="0" fontId="17" fillId="33" borderId="153" xfId="65" applyFont="1" applyFill="1" applyBorder="1" applyAlignment="1">
      <alignment horizontal="center" vertical="center"/>
      <protection/>
    </xf>
    <xf numFmtId="0" fontId="17" fillId="33" borderId="176" xfId="65" applyFont="1" applyFill="1" applyBorder="1" applyAlignment="1">
      <alignment horizontal="center" vertical="center"/>
      <protection/>
    </xf>
    <xf numFmtId="0" fontId="17" fillId="33" borderId="127" xfId="65" applyFont="1" applyFill="1" applyBorder="1" applyAlignment="1">
      <alignment horizontal="center" vertical="center"/>
      <protection/>
    </xf>
    <xf numFmtId="0" fontId="17" fillId="33" borderId="177" xfId="65" applyFont="1" applyFill="1" applyBorder="1" applyAlignment="1">
      <alignment horizontal="center" vertical="center"/>
      <protection/>
    </xf>
    <xf numFmtId="1" fontId="17" fillId="33" borderId="178" xfId="65" applyNumberFormat="1" applyFont="1" applyFill="1" applyBorder="1" applyAlignment="1">
      <alignment horizontal="center" vertical="center" wrapText="1"/>
      <protection/>
    </xf>
    <xf numFmtId="0" fontId="5" fillId="33" borderId="195" xfId="65" applyFont="1" applyFill="1" applyBorder="1" applyAlignment="1">
      <alignment vertical="center"/>
      <protection/>
    </xf>
    <xf numFmtId="0" fontId="30" fillId="33" borderId="179" xfId="65" applyFont="1" applyFill="1" applyBorder="1" applyAlignment="1">
      <alignment horizontal="center" vertical="center"/>
      <protection/>
    </xf>
    <xf numFmtId="0" fontId="30" fillId="33" borderId="180" xfId="65" applyFont="1" applyFill="1" applyBorder="1" applyAlignment="1">
      <alignment horizontal="center" vertical="center"/>
      <protection/>
    </xf>
    <xf numFmtId="0" fontId="30" fillId="33" borderId="181" xfId="65" applyFont="1" applyFill="1" applyBorder="1" applyAlignment="1">
      <alignment horizontal="center" vertical="center"/>
      <protection/>
    </xf>
    <xf numFmtId="0" fontId="17" fillId="33" borderId="153" xfId="66" applyFont="1" applyFill="1" applyBorder="1" applyAlignment="1">
      <alignment horizontal="center"/>
      <protection/>
    </xf>
    <xf numFmtId="0" fontId="17" fillId="33" borderId="176" xfId="66" applyFont="1" applyFill="1" applyBorder="1" applyAlignment="1">
      <alignment horizontal="center"/>
      <protection/>
    </xf>
    <xf numFmtId="0" fontId="17" fillId="33" borderId="127" xfId="66" applyFont="1" applyFill="1" applyBorder="1" applyAlignment="1">
      <alignment horizontal="center"/>
      <protection/>
    </xf>
    <xf numFmtId="1" fontId="4" fillId="33" borderId="42" xfId="66" applyNumberFormat="1" applyFont="1" applyFill="1" applyBorder="1" applyAlignment="1">
      <alignment horizontal="center" vertical="center" wrapText="1"/>
      <protection/>
    </xf>
    <xf numFmtId="0" fontId="3" fillId="33" borderId="159" xfId="66" applyFont="1" applyFill="1" applyBorder="1" applyAlignment="1">
      <alignment vertical="center"/>
      <protection/>
    </xf>
    <xf numFmtId="0" fontId="19" fillId="33" borderId="153" xfId="66" applyFont="1" applyFill="1" applyBorder="1" applyAlignment="1">
      <alignment horizontal="center" vertical="center"/>
      <protection/>
    </xf>
    <xf numFmtId="0" fontId="19" fillId="33" borderId="176" xfId="66" applyFont="1" applyFill="1" applyBorder="1" applyAlignment="1">
      <alignment horizontal="center" vertical="center"/>
      <protection/>
    </xf>
    <xf numFmtId="0" fontId="19" fillId="33" borderId="127" xfId="66" applyFont="1" applyFill="1" applyBorder="1" applyAlignment="1">
      <alignment horizontal="center" vertical="center"/>
      <protection/>
    </xf>
    <xf numFmtId="0" fontId="12" fillId="33" borderId="196" xfId="67" applyFont="1" applyFill="1" applyBorder="1" applyAlignment="1">
      <alignment horizontal="center" vertical="center"/>
      <protection/>
    </xf>
    <xf numFmtId="0" fontId="12" fillId="33" borderId="180" xfId="67" applyFont="1" applyFill="1" applyBorder="1" applyAlignment="1">
      <alignment horizontal="center" vertical="center"/>
      <protection/>
    </xf>
    <xf numFmtId="0" fontId="12" fillId="33" borderId="181" xfId="67" applyFont="1" applyFill="1" applyBorder="1" applyAlignment="1">
      <alignment horizontal="center" vertical="center"/>
      <protection/>
    </xf>
    <xf numFmtId="0" fontId="12" fillId="33" borderId="27" xfId="67" applyFont="1" applyFill="1" applyBorder="1" applyAlignment="1">
      <alignment horizontal="center" vertical="center"/>
      <protection/>
    </xf>
    <xf numFmtId="0" fontId="12" fillId="33" borderId="29" xfId="67" applyFont="1" applyFill="1" applyBorder="1" applyAlignment="1">
      <alignment horizontal="center" vertical="center"/>
      <protection/>
    </xf>
    <xf numFmtId="1" fontId="4" fillId="33" borderId="197" xfId="67" applyNumberFormat="1" applyFont="1" applyFill="1" applyBorder="1" applyAlignment="1">
      <alignment horizontal="center" vertical="center" wrapText="1"/>
      <protection/>
    </xf>
    <xf numFmtId="0" fontId="3" fillId="33" borderId="120" xfId="67" applyFont="1" applyFill="1" applyBorder="1" applyAlignment="1">
      <alignment vertical="center"/>
      <protection/>
    </xf>
    <xf numFmtId="0" fontId="19" fillId="33" borderId="198" xfId="67" applyFont="1" applyFill="1" applyBorder="1" applyAlignment="1">
      <alignment horizontal="center" vertical="center"/>
      <protection/>
    </xf>
    <xf numFmtId="0" fontId="19" fillId="33" borderId="199" xfId="67" applyFont="1" applyFill="1" applyBorder="1" applyAlignment="1">
      <alignment horizontal="center" vertical="center"/>
      <protection/>
    </xf>
    <xf numFmtId="0" fontId="19" fillId="33" borderId="200" xfId="67" applyFont="1" applyFill="1" applyBorder="1" applyAlignment="1">
      <alignment horizontal="center" vertical="center"/>
      <protection/>
    </xf>
    <xf numFmtId="37" fontId="33" fillId="37" borderId="153" xfId="46" applyNumberFormat="1" applyFont="1" applyFill="1" applyBorder="1" applyAlignment="1">
      <alignment horizontal="center"/>
    </xf>
    <xf numFmtId="37" fontId="33" fillId="37" borderId="127" xfId="46" applyNumberFormat="1" applyFont="1" applyFill="1" applyBorder="1" applyAlignment="1">
      <alignment horizontal="center"/>
    </xf>
    <xf numFmtId="0" fontId="17" fillId="33" borderId="153" xfId="56" applyFont="1" applyFill="1" applyBorder="1" applyAlignment="1">
      <alignment horizontal="center"/>
      <protection/>
    </xf>
    <xf numFmtId="0" fontId="17" fillId="33" borderId="176" xfId="56" applyFont="1" applyFill="1" applyBorder="1" applyAlignment="1">
      <alignment horizontal="center"/>
      <protection/>
    </xf>
    <xf numFmtId="0" fontId="17" fillId="33" borderId="127" xfId="56" applyFont="1" applyFill="1" applyBorder="1" applyAlignment="1">
      <alignment horizontal="center"/>
      <protection/>
    </xf>
    <xf numFmtId="1" fontId="4" fillId="33" borderId="42" xfId="56" applyNumberFormat="1" applyFont="1" applyFill="1" applyBorder="1" applyAlignment="1">
      <alignment horizontal="center" vertical="center" wrapText="1"/>
      <protection/>
    </xf>
    <xf numFmtId="0" fontId="3" fillId="33" borderId="159" xfId="56" applyFont="1" applyFill="1" applyBorder="1" applyAlignment="1">
      <alignment vertical="center"/>
      <protection/>
    </xf>
    <xf numFmtId="0" fontId="30" fillId="33" borderId="153" xfId="56" applyFont="1" applyFill="1" applyBorder="1" applyAlignment="1">
      <alignment horizontal="center" vertical="center"/>
      <protection/>
    </xf>
    <xf numFmtId="0" fontId="30" fillId="33" borderId="176" xfId="56" applyFont="1" applyFill="1" applyBorder="1" applyAlignment="1">
      <alignment horizontal="center" vertical="center"/>
      <protection/>
    </xf>
    <xf numFmtId="0" fontId="30" fillId="33" borderId="127" xfId="56" applyFont="1" applyFill="1" applyBorder="1" applyAlignment="1">
      <alignment horizontal="center" vertical="center"/>
      <protection/>
    </xf>
    <xf numFmtId="49" fontId="12" fillId="33" borderId="137" xfId="56" applyNumberFormat="1" applyFont="1" applyFill="1" applyBorder="1" applyAlignment="1">
      <alignment horizontal="center" vertical="center" wrapText="1"/>
      <protection/>
    </xf>
    <xf numFmtId="49" fontId="12" fillId="33" borderId="135" xfId="56" applyNumberFormat="1" applyFont="1" applyFill="1" applyBorder="1" applyAlignment="1">
      <alignment horizontal="center" vertical="center" wrapText="1"/>
      <protection/>
    </xf>
    <xf numFmtId="1" fontId="4" fillId="33" borderId="58" xfId="56" applyNumberFormat="1" applyFont="1" applyFill="1" applyBorder="1" applyAlignment="1">
      <alignment horizontal="center" vertical="center" wrapText="1"/>
      <protection/>
    </xf>
    <xf numFmtId="0" fontId="3" fillId="33" borderId="130" xfId="56" applyFont="1" applyFill="1" applyBorder="1" applyAlignment="1">
      <alignment horizontal="center" vertical="center" wrapText="1"/>
      <protection/>
    </xf>
    <xf numFmtId="1" fontId="4" fillId="33" borderId="134" xfId="56" applyNumberFormat="1" applyFont="1" applyFill="1" applyBorder="1" applyAlignment="1">
      <alignment horizontal="center" vertical="center" wrapText="1"/>
      <protection/>
    </xf>
    <xf numFmtId="0" fontId="3" fillId="33" borderId="128" xfId="56" applyFont="1" applyFill="1" applyBorder="1" applyAlignment="1">
      <alignment horizontal="center" vertical="center" wrapText="1"/>
      <protection/>
    </xf>
    <xf numFmtId="0" fontId="12" fillId="33" borderId="126" xfId="56" applyFont="1" applyFill="1" applyBorder="1" applyAlignment="1">
      <alignment horizontal="center"/>
      <protection/>
    </xf>
    <xf numFmtId="0" fontId="12" fillId="33" borderId="139" xfId="56" applyFont="1" applyFill="1" applyBorder="1" applyAlignment="1">
      <alignment horizontal="center"/>
      <protection/>
    </xf>
    <xf numFmtId="0" fontId="12" fillId="33" borderId="68" xfId="56" applyFont="1" applyFill="1" applyBorder="1" applyAlignment="1">
      <alignment horizontal="center"/>
      <protection/>
    </xf>
    <xf numFmtId="0" fontId="19" fillId="33" borderId="34" xfId="56" applyFont="1" applyFill="1" applyBorder="1" applyAlignment="1">
      <alignment horizontal="center" vertical="center"/>
      <protection/>
    </xf>
    <xf numFmtId="0" fontId="19" fillId="33" borderId="35" xfId="56" applyFont="1" applyFill="1" applyBorder="1" applyAlignment="1">
      <alignment horizontal="center" vertical="center"/>
      <protection/>
    </xf>
    <xf numFmtId="0" fontId="19" fillId="33" borderId="166" xfId="56" applyFont="1" applyFill="1" applyBorder="1" applyAlignment="1">
      <alignment horizontal="center" vertical="center"/>
      <protection/>
    </xf>
    <xf numFmtId="1" fontId="12" fillId="33" borderId="138" xfId="56" applyNumberFormat="1" applyFont="1" applyFill="1" applyBorder="1" applyAlignment="1">
      <alignment horizontal="center" vertical="center" wrapText="1"/>
      <protection/>
    </xf>
    <xf numFmtId="0" fontId="11" fillId="33" borderId="133" xfId="56" applyFont="1" applyFill="1" applyBorder="1" applyAlignment="1">
      <alignment vertical="center"/>
      <protection/>
    </xf>
    <xf numFmtId="0" fontId="11" fillId="33" borderId="131" xfId="56" applyFont="1" applyFill="1" applyBorder="1" applyAlignment="1">
      <alignment vertical="center"/>
      <protection/>
    </xf>
    <xf numFmtId="0" fontId="19" fillId="33" borderId="153" xfId="56" applyFont="1" applyFill="1" applyBorder="1" applyAlignment="1">
      <alignment horizontal="center" vertical="center"/>
      <protection/>
    </xf>
    <xf numFmtId="0" fontId="19" fillId="33" borderId="176" xfId="56" applyFont="1" applyFill="1" applyBorder="1" applyAlignment="1">
      <alignment horizontal="center" vertical="center"/>
      <protection/>
    </xf>
    <xf numFmtId="0" fontId="19" fillId="33" borderId="127" xfId="56" applyFont="1" applyFill="1" applyBorder="1" applyAlignment="1">
      <alignment horizontal="center" vertical="center"/>
      <protection/>
    </xf>
    <xf numFmtId="49" fontId="17" fillId="33" borderId="137" xfId="56" applyNumberFormat="1" applyFont="1" applyFill="1" applyBorder="1" applyAlignment="1">
      <alignment horizontal="center" vertical="center" wrapText="1"/>
      <protection/>
    </xf>
    <xf numFmtId="49" fontId="17" fillId="33" borderId="135" xfId="56" applyNumberFormat="1" applyFont="1" applyFill="1" applyBorder="1" applyAlignment="1">
      <alignment horizontal="center" vertical="center" wrapText="1"/>
      <protection/>
    </xf>
    <xf numFmtId="1" fontId="17" fillId="33" borderId="137" xfId="56" applyNumberFormat="1" applyFont="1" applyFill="1" applyBorder="1" applyAlignment="1">
      <alignment horizontal="center" vertical="center" wrapText="1"/>
      <protection/>
    </xf>
    <xf numFmtId="1" fontId="17" fillId="33" borderId="135" xfId="56" applyNumberFormat="1" applyFont="1" applyFill="1" applyBorder="1" applyAlignment="1">
      <alignment horizontal="center" vertical="center" wrapText="1"/>
      <protection/>
    </xf>
    <xf numFmtId="0" fontId="4" fillId="33" borderId="126" xfId="56" applyFont="1" applyFill="1" applyBorder="1" applyAlignment="1">
      <alignment horizontal="center"/>
      <protection/>
    </xf>
    <xf numFmtId="0" fontId="4" fillId="33" borderId="139" xfId="56" applyFont="1" applyFill="1" applyBorder="1" applyAlignment="1">
      <alignment horizontal="center"/>
      <protection/>
    </xf>
    <xf numFmtId="0" fontId="4" fillId="33" borderId="68" xfId="56" applyFont="1" applyFill="1" applyBorder="1" applyAlignment="1">
      <alignment horizontal="center"/>
      <protection/>
    </xf>
    <xf numFmtId="0" fontId="17" fillId="33" borderId="126" xfId="56" applyFont="1" applyFill="1" applyBorder="1" applyAlignment="1">
      <alignment horizontal="center"/>
      <protection/>
    </xf>
    <xf numFmtId="0" fontId="17" fillId="33" borderId="139" xfId="56" applyFont="1" applyFill="1" applyBorder="1" applyAlignment="1">
      <alignment horizontal="center"/>
      <protection/>
    </xf>
    <xf numFmtId="0" fontId="17" fillId="33" borderId="68" xfId="56" applyFont="1" applyFill="1" applyBorder="1" applyAlignment="1">
      <alignment horizontal="center"/>
      <protection/>
    </xf>
    <xf numFmtId="37" fontId="37" fillId="37" borderId="153" xfId="46" applyNumberFormat="1" applyFont="1" applyFill="1" applyBorder="1" applyAlignment="1">
      <alignment horizontal="center"/>
    </xf>
    <xf numFmtId="37" fontId="37" fillId="37" borderId="127" xfId="46" applyNumberFormat="1" applyFont="1" applyFill="1" applyBorder="1" applyAlignment="1">
      <alignment horizontal="center"/>
    </xf>
    <xf numFmtId="0" fontId="12" fillId="33" borderId="125" xfId="56" applyFont="1" applyFill="1" applyBorder="1" applyAlignment="1">
      <alignment horizontal="center"/>
      <protection/>
    </xf>
    <xf numFmtId="0" fontId="19" fillId="33" borderId="51" xfId="56" applyFont="1" applyFill="1" applyBorder="1" applyAlignment="1">
      <alignment horizontal="center" vertical="center"/>
      <protection/>
    </xf>
    <xf numFmtId="0" fontId="19" fillId="33" borderId="47" xfId="56" applyFont="1" applyFill="1" applyBorder="1" applyAlignment="1">
      <alignment horizontal="center" vertical="center"/>
      <protection/>
    </xf>
    <xf numFmtId="0" fontId="19" fillId="33" borderId="49" xfId="56" applyFont="1" applyFill="1" applyBorder="1" applyAlignment="1">
      <alignment horizontal="center" vertical="center"/>
      <protection/>
    </xf>
    <xf numFmtId="1" fontId="12" fillId="33" borderId="182" xfId="56" applyNumberFormat="1" applyFont="1" applyFill="1" applyBorder="1" applyAlignment="1">
      <alignment horizontal="center" vertical="center" wrapText="1"/>
      <protection/>
    </xf>
    <xf numFmtId="0" fontId="11" fillId="33" borderId="91" xfId="56" applyFont="1" applyFill="1" applyBorder="1" applyAlignment="1">
      <alignment vertical="center"/>
      <protection/>
    </xf>
    <xf numFmtId="0" fontId="11" fillId="33" borderId="201" xfId="56" applyFont="1" applyFill="1" applyBorder="1" applyAlignment="1">
      <alignment vertical="center"/>
      <protection/>
    </xf>
    <xf numFmtId="49" fontId="4" fillId="33" borderId="137" xfId="56" applyNumberFormat="1" applyFont="1" applyFill="1" applyBorder="1" applyAlignment="1">
      <alignment horizontal="center" vertical="center" wrapText="1"/>
      <protection/>
    </xf>
    <xf numFmtId="49" fontId="4" fillId="33" borderId="135" xfId="56" applyNumberFormat="1" applyFont="1" applyFill="1" applyBorder="1" applyAlignment="1">
      <alignment horizontal="center" vertical="center" wrapText="1"/>
      <protection/>
    </xf>
    <xf numFmtId="1" fontId="4" fillId="33" borderId="183" xfId="56" applyNumberFormat="1" applyFont="1" applyFill="1" applyBorder="1" applyAlignment="1">
      <alignment horizontal="center" vertical="center" wrapText="1"/>
      <protection/>
    </xf>
    <xf numFmtId="0" fontId="3" fillId="33" borderId="202" xfId="56" applyFont="1" applyFill="1" applyBorder="1" applyAlignment="1">
      <alignment horizontal="center" vertical="center" wrapText="1"/>
      <protection/>
    </xf>
    <xf numFmtId="1" fontId="4" fillId="33" borderId="137" xfId="56" applyNumberFormat="1" applyFont="1" applyFill="1" applyBorder="1" applyAlignment="1">
      <alignment horizontal="center" vertical="center" wrapText="1"/>
      <protection/>
    </xf>
    <xf numFmtId="1" fontId="4" fillId="33" borderId="135" xfId="56" applyNumberFormat="1" applyFont="1" applyFill="1" applyBorder="1" applyAlignment="1">
      <alignment horizontal="center" vertical="center" wrapText="1"/>
      <protection/>
    </xf>
    <xf numFmtId="0" fontId="4" fillId="33" borderId="125" xfId="56" applyFont="1" applyFill="1" applyBorder="1" applyAlignment="1">
      <alignment horizontal="center"/>
      <protection/>
    </xf>
    <xf numFmtId="1" fontId="17" fillId="33" borderId="182" xfId="56" applyNumberFormat="1" applyFont="1" applyFill="1" applyBorder="1" applyAlignment="1">
      <alignment horizontal="center" vertical="center" wrapText="1"/>
      <protection/>
    </xf>
    <xf numFmtId="0" fontId="5" fillId="33" borderId="91" xfId="56" applyFont="1" applyFill="1" applyBorder="1" applyAlignment="1">
      <alignment vertical="center"/>
      <protection/>
    </xf>
    <xf numFmtId="0" fontId="5" fillId="33" borderId="86" xfId="56" applyFont="1" applyFill="1" applyBorder="1" applyAlignment="1">
      <alignment vertical="center"/>
      <protection/>
    </xf>
    <xf numFmtId="0" fontId="3" fillId="33" borderId="85" xfId="56" applyFont="1" applyFill="1" applyBorder="1" applyAlignment="1">
      <alignment horizontal="center" vertical="center" wrapText="1"/>
      <protection/>
    </xf>
    <xf numFmtId="0" fontId="3" fillId="33" borderId="82" xfId="56" applyFont="1" applyFill="1" applyBorder="1" applyAlignment="1">
      <alignment horizontal="center" vertical="center" wrapText="1"/>
      <protection/>
    </xf>
    <xf numFmtId="1" fontId="12" fillId="33" borderId="137" xfId="56" applyNumberFormat="1" applyFont="1" applyFill="1" applyBorder="1" applyAlignment="1">
      <alignment horizontal="center" vertical="center" wrapText="1"/>
      <protection/>
    </xf>
    <xf numFmtId="1" fontId="12" fillId="33" borderId="135" xfId="56" applyNumberFormat="1" applyFont="1" applyFill="1" applyBorder="1" applyAlignment="1">
      <alignment horizontal="center" vertical="center" wrapText="1"/>
      <protection/>
    </xf>
    <xf numFmtId="0" fontId="3" fillId="33" borderId="184" xfId="56" applyFont="1" applyFill="1" applyBorder="1" applyAlignment="1">
      <alignment horizontal="center" vertical="center" wrapText="1"/>
      <protection/>
    </xf>
    <xf numFmtId="1" fontId="4" fillId="33" borderId="182" xfId="56" applyNumberFormat="1" applyFont="1" applyFill="1" applyBorder="1" applyAlignment="1">
      <alignment horizontal="center" vertical="center" wrapText="1"/>
      <protection/>
    </xf>
    <xf numFmtId="0" fontId="3" fillId="33" borderId="91" xfId="56" applyFont="1" applyFill="1" applyBorder="1" applyAlignment="1">
      <alignment vertical="center"/>
      <protection/>
    </xf>
    <xf numFmtId="0" fontId="3" fillId="33" borderId="86" xfId="56" applyFont="1" applyFill="1" applyBorder="1" applyAlignment="1">
      <alignment vertical="center"/>
      <protection/>
    </xf>
    <xf numFmtId="1" fontId="4" fillId="33" borderId="138" xfId="56" applyNumberFormat="1" applyFont="1" applyFill="1" applyBorder="1" applyAlignment="1">
      <alignment horizontal="center" vertical="center" wrapText="1"/>
      <protection/>
    </xf>
    <xf numFmtId="0" fontId="3" fillId="33" borderId="133" xfId="56" applyFont="1" applyFill="1" applyBorder="1" applyAlignment="1">
      <alignment vertical="center"/>
      <protection/>
    </xf>
    <xf numFmtId="0" fontId="3" fillId="33" borderId="131" xfId="56" applyFont="1" applyFill="1" applyBorder="1" applyAlignment="1">
      <alignment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rmal_Cuadro 1.1 Comportamiento pasajeros y carga MARZO 2009" xfId="59"/>
    <cellStyle name="Normal_Cuadro 1.1 Comportamiento pasajeros y carga MARZO 2009 2" xfId="60"/>
    <cellStyle name="Normal_CUADRO 1.1 DEFINITIVO" xfId="61"/>
    <cellStyle name="Normal_CUADRO 1.2. PAX NACIONAL POR EMPRESA MAR 2009" xfId="62"/>
    <cellStyle name="Normal_CUADRO 1.3. CARGA NACIONAL POR EMPRESA MAR 2009" xfId="63"/>
    <cellStyle name="Normal_CUADRO 1.4  PAX INTERNAL POR EMPRESA MAR 2005" xfId="64"/>
    <cellStyle name="Normal_CUADRO 1.6 PAX NACIONALES PRINCIPALES RUTAS MAR 2009" xfId="65"/>
    <cellStyle name="Normal_CUADRO 1.6B  PAX NALES RUTAS TRONCALES X EMPRESA MAR 2009" xfId="66"/>
    <cellStyle name="Normal_CUADRO 1.7 CARGA NACIONAL PRINCIPALES RUTAS MAR 200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82"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209550</xdr:rowOff>
    </xdr:from>
    <xdr:to>
      <xdr:col>13</xdr:col>
      <xdr:colOff>552450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78105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1.1484375" style="589" customWidth="1"/>
    <col min="2" max="2" width="20.421875" style="589" customWidth="1"/>
    <col min="3" max="3" width="72.140625" style="589" customWidth="1"/>
    <col min="4" max="16384" width="11.421875" style="589" customWidth="1"/>
  </cols>
  <sheetData>
    <row r="1" ht="2.25" customHeight="1" thickBot="1">
      <c r="B1" s="588"/>
    </row>
    <row r="2" spans="2:3" ht="11.25" customHeight="1">
      <c r="B2" s="618"/>
      <c r="C2" s="619"/>
    </row>
    <row r="3" spans="2:3" ht="21.75" customHeight="1">
      <c r="B3" s="620" t="s">
        <v>339</v>
      </c>
      <c r="C3" s="621"/>
    </row>
    <row r="4" spans="2:3" ht="18" customHeight="1">
      <c r="B4" s="622" t="s">
        <v>340</v>
      </c>
      <c r="C4" s="621"/>
    </row>
    <row r="5" spans="2:3" ht="18" customHeight="1">
      <c r="B5" s="623" t="s">
        <v>341</v>
      </c>
      <c r="C5" s="621"/>
    </row>
    <row r="6" spans="2:3" ht="9" customHeight="1">
      <c r="B6" s="624"/>
      <c r="C6" s="621"/>
    </row>
    <row r="7" spans="2:3" ht="3" customHeight="1">
      <c r="B7" s="625"/>
      <c r="C7" s="626"/>
    </row>
    <row r="8" spans="2:5" ht="24.75">
      <c r="B8" s="629" t="s">
        <v>387</v>
      </c>
      <c r="C8" s="630"/>
      <c r="E8" s="590"/>
    </row>
    <row r="9" spans="2:5" ht="23.25">
      <c r="B9" s="631" t="s">
        <v>342</v>
      </c>
      <c r="C9" s="632"/>
      <c r="E9" s="590"/>
    </row>
    <row r="10" spans="2:3" ht="20.25" customHeight="1">
      <c r="B10" s="633" t="s">
        <v>343</v>
      </c>
      <c r="C10" s="634"/>
    </row>
    <row r="11" spans="2:3" ht="4.5" customHeight="1" thickBot="1">
      <c r="B11" s="627"/>
      <c r="C11" s="628"/>
    </row>
    <row r="12" spans="2:3" ht="18.75" customHeight="1" thickBot="1" thickTop="1">
      <c r="B12" s="591" t="s">
        <v>344</v>
      </c>
      <c r="C12" s="592" t="s">
        <v>345</v>
      </c>
    </row>
    <row r="13" spans="2:3" ht="18" customHeight="1" thickTop="1">
      <c r="B13" s="593" t="s">
        <v>346</v>
      </c>
      <c r="C13" s="594" t="s">
        <v>347</v>
      </c>
    </row>
    <row r="14" spans="2:3" ht="18" customHeight="1">
      <c r="B14" s="595" t="s">
        <v>348</v>
      </c>
      <c r="C14" s="596" t="s">
        <v>349</v>
      </c>
    </row>
    <row r="15" spans="2:3" ht="18" customHeight="1">
      <c r="B15" s="597" t="s">
        <v>350</v>
      </c>
      <c r="C15" s="598" t="s">
        <v>351</v>
      </c>
    </row>
    <row r="16" spans="2:3" ht="18" customHeight="1">
      <c r="B16" s="595" t="s">
        <v>352</v>
      </c>
      <c r="C16" s="596" t="s">
        <v>353</v>
      </c>
    </row>
    <row r="17" spans="2:3" ht="18" customHeight="1">
      <c r="B17" s="597" t="s">
        <v>354</v>
      </c>
      <c r="C17" s="598" t="s">
        <v>355</v>
      </c>
    </row>
    <row r="18" spans="2:3" ht="18" customHeight="1">
      <c r="B18" s="595" t="s">
        <v>356</v>
      </c>
      <c r="C18" s="596" t="s">
        <v>357</v>
      </c>
    </row>
    <row r="19" spans="2:3" ht="18" customHeight="1">
      <c r="B19" s="597" t="s">
        <v>358</v>
      </c>
      <c r="C19" s="598" t="s">
        <v>359</v>
      </c>
    </row>
    <row r="20" spans="2:3" ht="18" customHeight="1">
      <c r="B20" s="595" t="s">
        <v>360</v>
      </c>
      <c r="C20" s="596" t="s">
        <v>361</v>
      </c>
    </row>
    <row r="21" spans="2:3" ht="18" customHeight="1">
      <c r="B21" s="597" t="s">
        <v>362</v>
      </c>
      <c r="C21" s="598" t="s">
        <v>363</v>
      </c>
    </row>
    <row r="22" spans="2:3" ht="18" customHeight="1">
      <c r="B22" s="595" t="s">
        <v>364</v>
      </c>
      <c r="C22" s="596" t="s">
        <v>365</v>
      </c>
    </row>
    <row r="23" spans="2:3" ht="18" customHeight="1">
      <c r="B23" s="597" t="s">
        <v>366</v>
      </c>
      <c r="C23" s="598" t="s">
        <v>367</v>
      </c>
    </row>
    <row r="24" spans="2:3" ht="18" customHeight="1">
      <c r="B24" s="595" t="s">
        <v>368</v>
      </c>
      <c r="C24" s="596" t="s">
        <v>369</v>
      </c>
    </row>
    <row r="25" spans="2:3" ht="18" customHeight="1">
      <c r="B25" s="597" t="s">
        <v>370</v>
      </c>
      <c r="C25" s="598" t="s">
        <v>371</v>
      </c>
    </row>
    <row r="26" spans="2:3" ht="18" customHeight="1">
      <c r="B26" s="595" t="s">
        <v>372</v>
      </c>
      <c r="C26" s="596" t="s">
        <v>373</v>
      </c>
    </row>
    <row r="27" spans="2:3" ht="18" customHeight="1">
      <c r="B27" s="597" t="s">
        <v>374</v>
      </c>
      <c r="C27" s="598" t="s">
        <v>375</v>
      </c>
    </row>
    <row r="28" spans="2:3" ht="18" customHeight="1">
      <c r="B28" s="595" t="s">
        <v>376</v>
      </c>
      <c r="C28" s="596" t="s">
        <v>377</v>
      </c>
    </row>
    <row r="29" spans="2:3" ht="18" customHeight="1">
      <c r="B29" s="597" t="s">
        <v>378</v>
      </c>
      <c r="C29" s="598" t="s">
        <v>379</v>
      </c>
    </row>
    <row r="30" spans="2:3" ht="18" customHeight="1" thickBot="1">
      <c r="B30" s="599" t="s">
        <v>380</v>
      </c>
      <c r="C30" s="600" t="s">
        <v>381</v>
      </c>
    </row>
    <row r="31" ht="6" customHeight="1" thickTop="1"/>
    <row r="32" ht="15">
      <c r="B32" s="601" t="s">
        <v>382</v>
      </c>
    </row>
    <row r="33" ht="14.25">
      <c r="B33" s="602" t="s">
        <v>383</v>
      </c>
    </row>
    <row r="34" ht="13.5">
      <c r="B34" s="603" t="s">
        <v>384</v>
      </c>
    </row>
    <row r="35" ht="12.75">
      <c r="B35" s="604" t="s">
        <v>385</v>
      </c>
    </row>
  </sheetData>
  <sheetProtection/>
  <mergeCells count="3">
    <mergeCell ref="B8:C8"/>
    <mergeCell ref="B9:C9"/>
    <mergeCell ref="B10:C10"/>
  </mergeCells>
  <hyperlinks>
    <hyperlink ref="C12" location="Novedades!A1" display="Novedades importantes para la interpretación de la información."/>
    <hyperlink ref="C14" location="'CUADRO 1,2'!A1" display="Pasajeros Nacionales por empresa"/>
    <hyperlink ref="C15" location="'CUADRO 1,3'!A1" display="Carga nacional por empresa"/>
    <hyperlink ref="C16" location="'CUADRO 1,4'!A1" display="Pasajeros Internacionales por empresa"/>
    <hyperlink ref="C17" location="'CUADRO 1.5'!A1" display="Carga internacional por empresa"/>
    <hyperlink ref="C18" location="'CUADRO 1.6'!A1" display="Pasajeros Nacionales por principales rutas"/>
    <hyperlink ref="C19" location="'CUADRO 1.6 B'!A1" display="Pasajeros Rutas troncales por empresa"/>
    <hyperlink ref="C20" location="'CUADRO 1,7'!A1" display="Carga nacional por principales rutas"/>
    <hyperlink ref="C21" location="'CUADRO 1,8'!A1" display="Pasajeros internacionales por principales rutas"/>
    <hyperlink ref="C22" location="'CUADRO 1.8 B'!A1" display="Pasajeros internacionales Continente - País"/>
    <hyperlink ref="C23" location="'CUADRO 1.8 C'!A1" display="Pasajeros internacionales Continente – Empresa"/>
    <hyperlink ref="C24" location="'CUADRO 1,9'!A1" display="Carga internacional por principales rutas"/>
    <hyperlink ref="C25" location="'CUADRO 1.9 B'!A1" display="Carga internacional por Continente – País"/>
    <hyperlink ref="C26" location="'CUADRO 1.9C'!A1" display="Carga internacional por Continente – Empresa"/>
    <hyperlink ref="C27" location="'CUADRO 1.10'!A1" display="Pasajeros nacionales por aeropuerto"/>
    <hyperlink ref="C28" location="'CUADRO 1.11'!A1" display="Carga nacional por aeropuerto"/>
    <hyperlink ref="C29" location="'CUADRO 1.12'!A1" display="Pasajeros internacionales por aeropuerto"/>
    <hyperlink ref="C30" location="'CUADRO 1.13'!A1" display="Carga internacional por aeropuerto"/>
    <hyperlink ref="B35" r:id="rId1" display="juan.torres@aerocivil.gov.co"/>
  </hyperlinks>
  <printOptions/>
  <pageMargins left="0.75" right="0.75" top="1" bottom="1" header="0" footer="0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I41"/>
  <sheetViews>
    <sheetView showGridLines="0" zoomScale="90" zoomScaleNormal="90" zoomScalePageLayoutView="0" workbookViewId="0" topLeftCell="A1">
      <selection activeCell="H1" sqref="H1:I1"/>
    </sheetView>
  </sheetViews>
  <sheetFormatPr defaultColWidth="9.140625" defaultRowHeight="15"/>
  <cols>
    <col min="1" max="1" width="17.421875" style="386" customWidth="1"/>
    <col min="2" max="2" width="12.140625" style="386" customWidth="1"/>
    <col min="3" max="3" width="10.421875" style="386" customWidth="1"/>
    <col min="4" max="4" width="12.28125" style="386" customWidth="1"/>
    <col min="5" max="5" width="11.140625" style="386" customWidth="1"/>
    <col min="6" max="6" width="10.421875" style="386" customWidth="1"/>
    <col min="7" max="7" width="9.8515625" style="386" customWidth="1"/>
    <col min="8" max="8" width="11.28125" style="386" customWidth="1"/>
    <col min="9" max="9" width="9.8515625" style="386" customWidth="1"/>
    <col min="10" max="16384" width="9.140625" style="386" customWidth="1"/>
  </cols>
  <sheetData>
    <row r="1" spans="8:9" ht="18.75" thickBot="1">
      <c r="H1" s="686" t="s">
        <v>36</v>
      </c>
      <c r="I1" s="687"/>
    </row>
    <row r="2" ht="4.5" customHeight="1" thickBot="1"/>
    <row r="3" spans="1:9" ht="20.25" customHeight="1" thickBot="1" thickTop="1">
      <c r="A3" s="765" t="s">
        <v>170</v>
      </c>
      <c r="B3" s="766"/>
      <c r="C3" s="766"/>
      <c r="D3" s="766"/>
      <c r="E3" s="766"/>
      <c r="F3" s="766"/>
      <c r="G3" s="766"/>
      <c r="H3" s="766"/>
      <c r="I3" s="767"/>
    </row>
    <row r="4" spans="1:9" s="409" customFormat="1" ht="20.25" customHeight="1" thickBot="1" thickTop="1">
      <c r="A4" s="763" t="s">
        <v>158</v>
      </c>
      <c r="B4" s="758" t="s">
        <v>53</v>
      </c>
      <c r="C4" s="759"/>
      <c r="D4" s="759"/>
      <c r="E4" s="760"/>
      <c r="F4" s="761" t="s">
        <v>52</v>
      </c>
      <c r="G4" s="761"/>
      <c r="H4" s="761"/>
      <c r="I4" s="762"/>
    </row>
    <row r="5" spans="1:9" s="405" customFormat="1" ht="32.25" customHeight="1" thickBot="1">
      <c r="A5" s="764"/>
      <c r="B5" s="407" t="s">
        <v>51</v>
      </c>
      <c r="C5" s="408" t="s">
        <v>48</v>
      </c>
      <c r="D5" s="407" t="s">
        <v>50</v>
      </c>
      <c r="E5" s="406" t="s">
        <v>46</v>
      </c>
      <c r="F5" s="407" t="s">
        <v>49</v>
      </c>
      <c r="G5" s="408" t="s">
        <v>48</v>
      </c>
      <c r="H5" s="407" t="s">
        <v>47</v>
      </c>
      <c r="I5" s="406" t="s">
        <v>46</v>
      </c>
    </row>
    <row r="6" spans="1:9" s="399" customFormat="1" ht="18" customHeight="1" thickBot="1" thickTop="1">
      <c r="A6" s="404" t="s">
        <v>157</v>
      </c>
      <c r="B6" s="403">
        <f>SUM(B7:B39)</f>
        <v>10785.714</v>
      </c>
      <c r="C6" s="402">
        <f>SUM(C7:C39)</f>
        <v>1.0000000000000002</v>
      </c>
      <c r="D6" s="401">
        <f>SUM(D7:D39)</f>
        <v>9780.839999999998</v>
      </c>
      <c r="E6" s="400">
        <f aca="true" t="shared" si="0" ref="E6:E39">(B6/D6-1)</f>
        <v>0.10273902854969541</v>
      </c>
      <c r="F6" s="401">
        <f>SUM(F7:F39)</f>
        <v>105033.53800000018</v>
      </c>
      <c r="G6" s="402">
        <f>SUM(G7:G39)</f>
        <v>1</v>
      </c>
      <c r="H6" s="401">
        <f>SUM(H7:H39)</f>
        <v>94661.79800000016</v>
      </c>
      <c r="I6" s="400">
        <f aca="true" t="shared" si="1" ref="I6:I39">(F6/H6-1)</f>
        <v>0.1095662687497232</v>
      </c>
    </row>
    <row r="7" spans="1:9" s="387" customFormat="1" ht="18" customHeight="1" thickTop="1">
      <c r="A7" s="398" t="s">
        <v>156</v>
      </c>
      <c r="B7" s="394">
        <v>1779.335</v>
      </c>
      <c r="C7" s="397">
        <f aca="true" t="shared" si="2" ref="C7:C39">B7/$B$6</f>
        <v>0.16497146132374732</v>
      </c>
      <c r="D7" s="394">
        <v>1423.4370000000001</v>
      </c>
      <c r="E7" s="393">
        <f t="shared" si="0"/>
        <v>0.25002722284161494</v>
      </c>
      <c r="F7" s="396">
        <v>15463.175999999998</v>
      </c>
      <c r="G7" s="395">
        <f aca="true" t="shared" si="3" ref="G7:G39">(F7/$F$6)</f>
        <v>0.14722131896575713</v>
      </c>
      <c r="H7" s="394">
        <v>12703.521999999994</v>
      </c>
      <c r="I7" s="393">
        <f t="shared" si="1"/>
        <v>0.21723534622918006</v>
      </c>
    </row>
    <row r="8" spans="1:9" s="387" customFormat="1" ht="18" customHeight="1">
      <c r="A8" s="398" t="s">
        <v>155</v>
      </c>
      <c r="B8" s="394">
        <v>1582.9940000000004</v>
      </c>
      <c r="C8" s="397">
        <f t="shared" si="2"/>
        <v>0.14676765951702414</v>
      </c>
      <c r="D8" s="394">
        <v>1134.9260000000002</v>
      </c>
      <c r="E8" s="393">
        <f t="shared" si="0"/>
        <v>0.3947993085011712</v>
      </c>
      <c r="F8" s="396">
        <v>12845.69499999999</v>
      </c>
      <c r="G8" s="395">
        <f t="shared" si="3"/>
        <v>0.12230088831245473</v>
      </c>
      <c r="H8" s="394">
        <v>12037.653000000002</v>
      </c>
      <c r="I8" s="393">
        <f t="shared" si="1"/>
        <v>0.06712620807394831</v>
      </c>
    </row>
    <row r="9" spans="1:9" s="387" customFormat="1" ht="18" customHeight="1">
      <c r="A9" s="398" t="s">
        <v>153</v>
      </c>
      <c r="B9" s="394">
        <v>1507.9360000000001</v>
      </c>
      <c r="C9" s="397">
        <f t="shared" si="2"/>
        <v>0.13980863946512953</v>
      </c>
      <c r="D9" s="394">
        <v>1493.597</v>
      </c>
      <c r="E9" s="393">
        <f t="shared" si="0"/>
        <v>0.009600313873153299</v>
      </c>
      <c r="F9" s="396">
        <v>15496.034999999998</v>
      </c>
      <c r="G9" s="395">
        <f t="shared" si="3"/>
        <v>0.147534161897888</v>
      </c>
      <c r="H9" s="394">
        <v>10701.958</v>
      </c>
      <c r="I9" s="393">
        <f t="shared" si="1"/>
        <v>0.4479626064688347</v>
      </c>
    </row>
    <row r="10" spans="1:9" s="387" customFormat="1" ht="18" customHeight="1">
      <c r="A10" s="398" t="s">
        <v>132</v>
      </c>
      <c r="B10" s="394">
        <v>1022.3570000000001</v>
      </c>
      <c r="C10" s="397">
        <f t="shared" si="2"/>
        <v>0.09478806873610779</v>
      </c>
      <c r="D10" s="394">
        <v>1057.118</v>
      </c>
      <c r="E10" s="393">
        <f t="shared" si="0"/>
        <v>-0.03288280021719414</v>
      </c>
      <c r="F10" s="396">
        <v>12296.384999999997</v>
      </c>
      <c r="G10" s="395">
        <f t="shared" si="3"/>
        <v>0.11707103496789736</v>
      </c>
      <c r="H10" s="394">
        <v>9951.411000000006</v>
      </c>
      <c r="I10" s="393">
        <f t="shared" si="1"/>
        <v>0.23564236267600536</v>
      </c>
    </row>
    <row r="11" spans="1:9" s="387" customFormat="1" ht="18" customHeight="1">
      <c r="A11" s="398" t="s">
        <v>154</v>
      </c>
      <c r="B11" s="394">
        <v>507.181</v>
      </c>
      <c r="C11" s="397">
        <f t="shared" si="2"/>
        <v>0.04702340521916305</v>
      </c>
      <c r="D11" s="394">
        <v>445.70500000000004</v>
      </c>
      <c r="E11" s="393">
        <f t="shared" si="0"/>
        <v>0.13792979661435245</v>
      </c>
      <c r="F11" s="396">
        <v>4992.352</v>
      </c>
      <c r="G11" s="395">
        <f t="shared" si="3"/>
        <v>0.0475310276608981</v>
      </c>
      <c r="H11" s="394">
        <v>4733.23</v>
      </c>
      <c r="I11" s="393">
        <f t="shared" si="1"/>
        <v>0.05474527965047127</v>
      </c>
    </row>
    <row r="12" spans="1:9" s="387" customFormat="1" ht="18" customHeight="1">
      <c r="A12" s="398" t="s">
        <v>147</v>
      </c>
      <c r="B12" s="394">
        <v>398.40200000000004</v>
      </c>
      <c r="C12" s="397">
        <f t="shared" si="2"/>
        <v>0.03693793475332278</v>
      </c>
      <c r="D12" s="394">
        <v>251.779</v>
      </c>
      <c r="E12" s="393">
        <f t="shared" si="0"/>
        <v>0.5823480115498116</v>
      </c>
      <c r="F12" s="396">
        <v>4047.6940000000004</v>
      </c>
      <c r="G12" s="395">
        <f t="shared" si="3"/>
        <v>0.03853715753153049</v>
      </c>
      <c r="H12" s="394">
        <v>2898.4170000000013</v>
      </c>
      <c r="I12" s="393">
        <f t="shared" si="1"/>
        <v>0.39651885839753165</v>
      </c>
    </row>
    <row r="13" spans="1:9" s="387" customFormat="1" ht="18" customHeight="1">
      <c r="A13" s="398" t="s">
        <v>143</v>
      </c>
      <c r="B13" s="394">
        <v>308.88</v>
      </c>
      <c r="C13" s="397">
        <f t="shared" si="2"/>
        <v>0.028637881553321365</v>
      </c>
      <c r="D13" s="394">
        <v>163.91299999999998</v>
      </c>
      <c r="E13" s="393">
        <f t="shared" si="0"/>
        <v>0.8844142929480885</v>
      </c>
      <c r="F13" s="396">
        <v>3057.993</v>
      </c>
      <c r="G13" s="395">
        <f t="shared" si="3"/>
        <v>0.029114443426631928</v>
      </c>
      <c r="H13" s="394">
        <v>2013.073</v>
      </c>
      <c r="I13" s="393">
        <f t="shared" si="1"/>
        <v>0.5190671177846009</v>
      </c>
    </row>
    <row r="14" spans="1:9" s="387" customFormat="1" ht="18" customHeight="1">
      <c r="A14" s="398" t="s">
        <v>150</v>
      </c>
      <c r="B14" s="394">
        <v>268.403</v>
      </c>
      <c r="C14" s="397">
        <f t="shared" si="2"/>
        <v>0.02488504701682244</v>
      </c>
      <c r="D14" s="394">
        <v>131.653</v>
      </c>
      <c r="E14" s="393">
        <f t="shared" si="0"/>
        <v>1.038715410966708</v>
      </c>
      <c r="F14" s="396">
        <v>1814.4199999999998</v>
      </c>
      <c r="G14" s="395">
        <f t="shared" si="3"/>
        <v>0.017274672781183442</v>
      </c>
      <c r="H14" s="394">
        <v>1159.9890000000003</v>
      </c>
      <c r="I14" s="393">
        <f t="shared" si="1"/>
        <v>0.5641700050603924</v>
      </c>
    </row>
    <row r="15" spans="1:9" s="387" customFormat="1" ht="18" customHeight="1">
      <c r="A15" s="398" t="s">
        <v>169</v>
      </c>
      <c r="B15" s="394">
        <v>183.973</v>
      </c>
      <c r="C15" s="397">
        <f t="shared" si="2"/>
        <v>0.017057099789592047</v>
      </c>
      <c r="D15" s="394">
        <v>82.53999999999999</v>
      </c>
      <c r="E15" s="393">
        <f t="shared" si="0"/>
        <v>1.228895081172765</v>
      </c>
      <c r="F15" s="396">
        <v>660.0179999999998</v>
      </c>
      <c r="G15" s="395">
        <f t="shared" si="3"/>
        <v>0.0062838785836196315</v>
      </c>
      <c r="H15" s="394">
        <v>471.90700000000004</v>
      </c>
      <c r="I15" s="393">
        <f t="shared" si="1"/>
        <v>0.39861879565253266</v>
      </c>
    </row>
    <row r="16" spans="1:9" s="387" customFormat="1" ht="18" customHeight="1">
      <c r="A16" s="398" t="s">
        <v>125</v>
      </c>
      <c r="B16" s="394">
        <v>135.644</v>
      </c>
      <c r="C16" s="397">
        <f t="shared" si="2"/>
        <v>0.01257626523380835</v>
      </c>
      <c r="D16" s="394">
        <v>111.382</v>
      </c>
      <c r="E16" s="393">
        <f t="shared" si="0"/>
        <v>0.21782693792533792</v>
      </c>
      <c r="F16" s="396">
        <v>1159.6049999999998</v>
      </c>
      <c r="G16" s="395">
        <f t="shared" si="3"/>
        <v>0.011040330756067628</v>
      </c>
      <c r="H16" s="394">
        <v>1392.9599999999998</v>
      </c>
      <c r="I16" s="393">
        <f t="shared" si="1"/>
        <v>-0.1675245520330807</v>
      </c>
    </row>
    <row r="17" spans="1:9" s="387" customFormat="1" ht="18" customHeight="1">
      <c r="A17" s="398" t="s">
        <v>151</v>
      </c>
      <c r="B17" s="394">
        <v>135.3</v>
      </c>
      <c r="C17" s="397">
        <f t="shared" si="2"/>
        <v>0.012544371193228376</v>
      </c>
      <c r="D17" s="394">
        <v>169.85200000000003</v>
      </c>
      <c r="E17" s="393">
        <f t="shared" si="0"/>
        <v>-0.2034241575018252</v>
      </c>
      <c r="F17" s="396">
        <v>1424.3819999999998</v>
      </c>
      <c r="G17" s="395">
        <f t="shared" si="3"/>
        <v>0.013561211277106532</v>
      </c>
      <c r="H17" s="394">
        <v>1238.3270000000002</v>
      </c>
      <c r="I17" s="393">
        <f t="shared" si="1"/>
        <v>0.1502470672124565</v>
      </c>
    </row>
    <row r="18" spans="1:9" s="387" customFormat="1" ht="18" customHeight="1">
      <c r="A18" s="398" t="s">
        <v>148</v>
      </c>
      <c r="B18" s="394">
        <v>120.268</v>
      </c>
      <c r="C18" s="397">
        <f t="shared" si="2"/>
        <v>0.011150675792070882</v>
      </c>
      <c r="D18" s="394">
        <v>109.87500000000001</v>
      </c>
      <c r="E18" s="393">
        <f t="shared" si="0"/>
        <v>0.09458930602957882</v>
      </c>
      <c r="F18" s="396">
        <v>1351.1959999999997</v>
      </c>
      <c r="G18" s="395">
        <f t="shared" si="3"/>
        <v>0.01286442431368919</v>
      </c>
      <c r="H18" s="394">
        <v>1208.114</v>
      </c>
      <c r="I18" s="393">
        <f t="shared" si="1"/>
        <v>0.1184341875021726</v>
      </c>
    </row>
    <row r="19" spans="1:9" s="387" customFormat="1" ht="18" customHeight="1">
      <c r="A19" s="398" t="s">
        <v>152</v>
      </c>
      <c r="B19" s="394">
        <v>113.72099999999999</v>
      </c>
      <c r="C19" s="397">
        <f t="shared" si="2"/>
        <v>0.01054366915347468</v>
      </c>
      <c r="D19" s="394">
        <v>66.3</v>
      </c>
      <c r="E19" s="393">
        <f t="shared" si="0"/>
        <v>0.7152488687782805</v>
      </c>
      <c r="F19" s="396">
        <v>1002.1890000000001</v>
      </c>
      <c r="G19" s="395">
        <f t="shared" si="3"/>
        <v>0.009541609461922519</v>
      </c>
      <c r="H19" s="394">
        <v>751.8150000000002</v>
      </c>
      <c r="I19" s="393">
        <f t="shared" si="1"/>
        <v>0.3330260768939166</v>
      </c>
    </row>
    <row r="20" spans="1:9" s="387" customFormat="1" ht="18" customHeight="1">
      <c r="A20" s="398" t="s">
        <v>130</v>
      </c>
      <c r="B20" s="394">
        <v>106.581</v>
      </c>
      <c r="C20" s="397">
        <f t="shared" si="2"/>
        <v>0.009881682380971719</v>
      </c>
      <c r="D20" s="394">
        <v>78.021</v>
      </c>
      <c r="E20" s="393">
        <f t="shared" si="0"/>
        <v>0.3660552928057832</v>
      </c>
      <c r="F20" s="396">
        <v>697.8599999999999</v>
      </c>
      <c r="G20" s="395">
        <f t="shared" si="3"/>
        <v>0.0066441635051843985</v>
      </c>
      <c r="H20" s="394">
        <v>740.923</v>
      </c>
      <c r="I20" s="393">
        <f t="shared" si="1"/>
        <v>-0.05812074938961287</v>
      </c>
    </row>
    <row r="21" spans="1:9" s="387" customFormat="1" ht="18" customHeight="1">
      <c r="A21" s="398" t="s">
        <v>136</v>
      </c>
      <c r="B21" s="394">
        <v>104.438</v>
      </c>
      <c r="C21" s="397">
        <f t="shared" si="2"/>
        <v>0.009682993633986586</v>
      </c>
      <c r="D21" s="394">
        <v>94.166</v>
      </c>
      <c r="E21" s="393">
        <f t="shared" si="0"/>
        <v>0.10908395811651772</v>
      </c>
      <c r="F21" s="396">
        <v>922.6460000000001</v>
      </c>
      <c r="G21" s="395">
        <f t="shared" si="3"/>
        <v>0.008784298973152733</v>
      </c>
      <c r="H21" s="394">
        <v>814.953</v>
      </c>
      <c r="I21" s="393">
        <f t="shared" si="1"/>
        <v>0.1321462710119481</v>
      </c>
    </row>
    <row r="22" spans="1:9" s="387" customFormat="1" ht="18" customHeight="1">
      <c r="A22" s="398" t="s">
        <v>131</v>
      </c>
      <c r="B22" s="394">
        <v>79.895</v>
      </c>
      <c r="C22" s="397">
        <f t="shared" si="2"/>
        <v>0.007407483639933341</v>
      </c>
      <c r="D22" s="394">
        <v>78.241</v>
      </c>
      <c r="E22" s="393">
        <f t="shared" si="0"/>
        <v>0.021139811607724823</v>
      </c>
      <c r="F22" s="396">
        <v>661.2649999999999</v>
      </c>
      <c r="G22" s="395">
        <f t="shared" si="3"/>
        <v>0.006295750981938728</v>
      </c>
      <c r="H22" s="394">
        <v>900.8019999999998</v>
      </c>
      <c r="I22" s="393">
        <f t="shared" si="1"/>
        <v>-0.26591526217748185</v>
      </c>
    </row>
    <row r="23" spans="1:9" s="387" customFormat="1" ht="18" customHeight="1">
      <c r="A23" s="398" t="s">
        <v>149</v>
      </c>
      <c r="B23" s="394">
        <v>61.131</v>
      </c>
      <c r="C23" s="397">
        <f t="shared" si="2"/>
        <v>0.005667774984576821</v>
      </c>
      <c r="D23" s="394">
        <v>87.616</v>
      </c>
      <c r="E23" s="393">
        <f t="shared" si="0"/>
        <v>-0.30228497078159244</v>
      </c>
      <c r="F23" s="396">
        <v>1020.2260000000002</v>
      </c>
      <c r="G23" s="395">
        <f t="shared" si="3"/>
        <v>0.009713335563351189</v>
      </c>
      <c r="H23" s="394">
        <v>1175.8990000000003</v>
      </c>
      <c r="I23" s="393">
        <f t="shared" si="1"/>
        <v>-0.1323863699178246</v>
      </c>
    </row>
    <row r="24" spans="1:9" s="387" customFormat="1" ht="18" customHeight="1">
      <c r="A24" s="398" t="s">
        <v>142</v>
      </c>
      <c r="B24" s="394">
        <v>47.06399999999999</v>
      </c>
      <c r="C24" s="397">
        <f t="shared" si="2"/>
        <v>0.0043635497844648945</v>
      </c>
      <c r="D24" s="394">
        <v>44.314</v>
      </c>
      <c r="E24" s="393">
        <f t="shared" si="0"/>
        <v>0.06205713769914678</v>
      </c>
      <c r="F24" s="396">
        <v>477.8259999999999</v>
      </c>
      <c r="G24" s="395">
        <f t="shared" si="3"/>
        <v>0.00454927072912653</v>
      </c>
      <c r="H24" s="394">
        <v>546.081</v>
      </c>
      <c r="I24" s="393">
        <f t="shared" si="1"/>
        <v>-0.12499061494540209</v>
      </c>
    </row>
    <row r="25" spans="1:9" s="387" customFormat="1" ht="18" customHeight="1">
      <c r="A25" s="398" t="s">
        <v>145</v>
      </c>
      <c r="B25" s="394">
        <v>39.324</v>
      </c>
      <c r="C25" s="397">
        <f t="shared" si="2"/>
        <v>0.0036459338714154668</v>
      </c>
      <c r="D25" s="394">
        <v>93.482</v>
      </c>
      <c r="E25" s="393">
        <f t="shared" si="0"/>
        <v>-0.5793414775036906</v>
      </c>
      <c r="F25" s="396">
        <v>702.6309999999997</v>
      </c>
      <c r="G25" s="395">
        <f t="shared" si="3"/>
        <v>0.006689587091696355</v>
      </c>
      <c r="H25" s="394">
        <v>1009.3740000000004</v>
      </c>
      <c r="I25" s="393">
        <f t="shared" si="1"/>
        <v>-0.30389429487979724</v>
      </c>
    </row>
    <row r="26" spans="1:9" s="387" customFormat="1" ht="18" customHeight="1">
      <c r="A26" s="398" t="s">
        <v>140</v>
      </c>
      <c r="B26" s="394">
        <v>39.165000000000006</v>
      </c>
      <c r="C26" s="397">
        <f t="shared" si="2"/>
        <v>0.0036311921491706534</v>
      </c>
      <c r="D26" s="394">
        <v>44.19799999999999</v>
      </c>
      <c r="E26" s="393">
        <f t="shared" si="0"/>
        <v>-0.11387393094710141</v>
      </c>
      <c r="F26" s="396">
        <v>402.39600000000013</v>
      </c>
      <c r="G26" s="395">
        <f t="shared" si="3"/>
        <v>0.003831119161195917</v>
      </c>
      <c r="H26" s="394">
        <v>533.469</v>
      </c>
      <c r="I26" s="393">
        <f t="shared" si="1"/>
        <v>-0.24569937522142793</v>
      </c>
    </row>
    <row r="27" spans="1:9" s="387" customFormat="1" ht="18" customHeight="1">
      <c r="A27" s="398" t="s">
        <v>120</v>
      </c>
      <c r="B27" s="394">
        <v>35.383</v>
      </c>
      <c r="C27" s="397">
        <f t="shared" si="2"/>
        <v>0.003280543133259421</v>
      </c>
      <c r="D27" s="394">
        <v>56.626</v>
      </c>
      <c r="E27" s="393">
        <f t="shared" si="0"/>
        <v>-0.37514569279129717</v>
      </c>
      <c r="F27" s="396">
        <v>541.6970000000001</v>
      </c>
      <c r="G27" s="395">
        <f t="shared" si="3"/>
        <v>0.005157371733969384</v>
      </c>
      <c r="H27" s="394">
        <v>522.249</v>
      </c>
      <c r="I27" s="393">
        <f t="shared" si="1"/>
        <v>0.03723894157767682</v>
      </c>
    </row>
    <row r="28" spans="1:9" s="387" customFormat="1" ht="18" customHeight="1">
      <c r="A28" s="398" t="s">
        <v>137</v>
      </c>
      <c r="B28" s="394">
        <v>33.2</v>
      </c>
      <c r="C28" s="397">
        <f t="shared" si="2"/>
        <v>0.0030781457769045242</v>
      </c>
      <c r="D28" s="394">
        <v>15.902000000000001</v>
      </c>
      <c r="E28" s="393">
        <f t="shared" si="0"/>
        <v>1.0877876996604203</v>
      </c>
      <c r="F28" s="396">
        <v>215.261</v>
      </c>
      <c r="G28" s="395">
        <f t="shared" si="3"/>
        <v>0.0020494501480089115</v>
      </c>
      <c r="H28" s="394">
        <v>226.46200000000002</v>
      </c>
      <c r="I28" s="393">
        <f t="shared" si="1"/>
        <v>-0.049460836696664456</v>
      </c>
    </row>
    <row r="29" spans="1:9" s="387" customFormat="1" ht="18" customHeight="1">
      <c r="A29" s="398" t="s">
        <v>134</v>
      </c>
      <c r="B29" s="394">
        <v>29.416</v>
      </c>
      <c r="C29" s="397">
        <f t="shared" si="2"/>
        <v>0.0027273113305248033</v>
      </c>
      <c r="D29" s="394">
        <v>33.879999999999995</v>
      </c>
      <c r="E29" s="393">
        <f t="shared" si="0"/>
        <v>-0.13175914994096805</v>
      </c>
      <c r="F29" s="396">
        <v>356.8710000000001</v>
      </c>
      <c r="G29" s="395">
        <f t="shared" si="3"/>
        <v>0.0033976861752481337</v>
      </c>
      <c r="H29" s="394">
        <v>338.9280000000001</v>
      </c>
      <c r="I29" s="393">
        <f t="shared" si="1"/>
        <v>0.05294044752867855</v>
      </c>
    </row>
    <row r="30" spans="1:9" s="387" customFormat="1" ht="18" customHeight="1">
      <c r="A30" s="398" t="s">
        <v>112</v>
      </c>
      <c r="B30" s="394">
        <v>29.362999999999996</v>
      </c>
      <c r="C30" s="397">
        <f t="shared" si="2"/>
        <v>0.002722397423109865</v>
      </c>
      <c r="D30" s="394">
        <v>1.734</v>
      </c>
      <c r="E30" s="393">
        <f t="shared" si="0"/>
        <v>15.933679354094576</v>
      </c>
      <c r="F30" s="396">
        <v>57.306999999999995</v>
      </c>
      <c r="G30" s="395">
        <f t="shared" si="3"/>
        <v>0.0005456066804109741</v>
      </c>
      <c r="H30" s="394">
        <v>56.88100000000001</v>
      </c>
      <c r="I30" s="393">
        <f t="shared" si="1"/>
        <v>0.007489319808020145</v>
      </c>
    </row>
    <row r="31" spans="1:9" s="387" customFormat="1" ht="18" customHeight="1">
      <c r="A31" s="398" t="s">
        <v>146</v>
      </c>
      <c r="B31" s="394">
        <v>20.124000000000002</v>
      </c>
      <c r="C31" s="397">
        <f t="shared" si="2"/>
        <v>0.0018658013739285134</v>
      </c>
      <c r="D31" s="394">
        <v>12.615</v>
      </c>
      <c r="E31" s="393">
        <f t="shared" si="0"/>
        <v>0.5952437574316292</v>
      </c>
      <c r="F31" s="396">
        <v>249.34700000000004</v>
      </c>
      <c r="G31" s="395">
        <f t="shared" si="3"/>
        <v>0.002373975063088893</v>
      </c>
      <c r="H31" s="394">
        <v>210.10700000000003</v>
      </c>
      <c r="I31" s="393">
        <f t="shared" si="1"/>
        <v>0.1867619831799987</v>
      </c>
    </row>
    <row r="32" spans="1:9" s="387" customFormat="1" ht="18" customHeight="1">
      <c r="A32" s="398" t="s">
        <v>115</v>
      </c>
      <c r="B32" s="394">
        <v>17.498</v>
      </c>
      <c r="C32" s="397">
        <f t="shared" si="2"/>
        <v>0.0016223311688034747</v>
      </c>
      <c r="D32" s="394">
        <v>13.65</v>
      </c>
      <c r="E32" s="393">
        <f t="shared" si="0"/>
        <v>0.2819047619047619</v>
      </c>
      <c r="F32" s="396">
        <v>147.30099999999993</v>
      </c>
      <c r="G32" s="395">
        <f t="shared" si="3"/>
        <v>0.0014024187207708806</v>
      </c>
      <c r="H32" s="394">
        <v>153.513</v>
      </c>
      <c r="I32" s="393">
        <f t="shared" si="1"/>
        <v>-0.04046562831812339</v>
      </c>
    </row>
    <row r="33" spans="1:9" s="387" customFormat="1" ht="18" customHeight="1">
      <c r="A33" s="398" t="s">
        <v>138</v>
      </c>
      <c r="B33" s="394">
        <v>16.222</v>
      </c>
      <c r="C33" s="397">
        <f t="shared" si="2"/>
        <v>0.0015040265299079876</v>
      </c>
      <c r="D33" s="394">
        <v>17.903</v>
      </c>
      <c r="E33" s="393">
        <f t="shared" si="0"/>
        <v>-0.09389487795341545</v>
      </c>
      <c r="F33" s="396">
        <v>180.36499999999987</v>
      </c>
      <c r="G33" s="395">
        <f t="shared" si="3"/>
        <v>0.0017172134104441914</v>
      </c>
      <c r="H33" s="394">
        <v>225.86599999999996</v>
      </c>
      <c r="I33" s="393">
        <f t="shared" si="1"/>
        <v>-0.20145130298495617</v>
      </c>
    </row>
    <row r="34" spans="1:9" s="387" customFormat="1" ht="18" customHeight="1">
      <c r="A34" s="398" t="s">
        <v>139</v>
      </c>
      <c r="B34" s="394">
        <v>15.993</v>
      </c>
      <c r="C34" s="397">
        <f t="shared" si="2"/>
        <v>0.0014827947412660858</v>
      </c>
      <c r="D34" s="394">
        <v>22.328999999999997</v>
      </c>
      <c r="E34" s="393">
        <f t="shared" si="0"/>
        <v>-0.2837565497783151</v>
      </c>
      <c r="F34" s="396">
        <v>245.38</v>
      </c>
      <c r="G34" s="395">
        <f t="shared" si="3"/>
        <v>0.002336206174450675</v>
      </c>
      <c r="H34" s="394">
        <v>252.60499999999996</v>
      </c>
      <c r="I34" s="393">
        <f t="shared" si="1"/>
        <v>-0.02860196749866384</v>
      </c>
    </row>
    <row r="35" spans="1:9" s="387" customFormat="1" ht="18" customHeight="1">
      <c r="A35" s="398" t="s">
        <v>116</v>
      </c>
      <c r="B35" s="394">
        <v>14.988999999999999</v>
      </c>
      <c r="C35" s="397">
        <f t="shared" si="2"/>
        <v>0.0013897086460849973</v>
      </c>
      <c r="D35" s="394">
        <v>25.957</v>
      </c>
      <c r="E35" s="393">
        <f t="shared" si="0"/>
        <v>-0.4225449782332319</v>
      </c>
      <c r="F35" s="396">
        <v>346.93</v>
      </c>
      <c r="G35" s="395">
        <f t="shared" si="3"/>
        <v>0.0033030402155928462</v>
      </c>
      <c r="H35" s="394">
        <v>227.26699999999997</v>
      </c>
      <c r="I35" s="393">
        <f t="shared" si="1"/>
        <v>0.526530468567808</v>
      </c>
    </row>
    <row r="36" spans="1:9" s="387" customFormat="1" ht="18" customHeight="1">
      <c r="A36" s="398" t="s">
        <v>122</v>
      </c>
      <c r="B36" s="394">
        <v>14.649</v>
      </c>
      <c r="C36" s="397">
        <f t="shared" si="2"/>
        <v>0.001358185466441999</v>
      </c>
      <c r="D36" s="394">
        <v>16.89</v>
      </c>
      <c r="E36" s="393">
        <f t="shared" si="0"/>
        <v>-0.1326820603907638</v>
      </c>
      <c r="F36" s="396">
        <v>195.183</v>
      </c>
      <c r="G36" s="395">
        <f t="shared" si="3"/>
        <v>0.0018582921580724023</v>
      </c>
      <c r="H36" s="394">
        <v>206.27700000000002</v>
      </c>
      <c r="I36" s="393">
        <f t="shared" si="1"/>
        <v>-0.05378205034977246</v>
      </c>
    </row>
    <row r="37" spans="1:9" s="387" customFormat="1" ht="18" customHeight="1">
      <c r="A37" s="398" t="s">
        <v>129</v>
      </c>
      <c r="B37" s="394">
        <v>14.303</v>
      </c>
      <c r="C37" s="397">
        <f t="shared" si="2"/>
        <v>0.0013261059953935364</v>
      </c>
      <c r="D37" s="394">
        <v>35.766000000000005</v>
      </c>
      <c r="E37" s="393">
        <f t="shared" si="0"/>
        <v>-0.6000950623497177</v>
      </c>
      <c r="F37" s="396">
        <v>180.648</v>
      </c>
      <c r="G37" s="395">
        <f t="shared" si="3"/>
        <v>0.001719907787929601</v>
      </c>
      <c r="H37" s="394">
        <v>305.79599999999994</v>
      </c>
      <c r="I37" s="393">
        <f t="shared" si="1"/>
        <v>-0.40925322764195726</v>
      </c>
    </row>
    <row r="38" spans="1:9" s="387" customFormat="1" ht="18" customHeight="1">
      <c r="A38" s="398" t="s">
        <v>113</v>
      </c>
      <c r="B38" s="394">
        <v>13.911</v>
      </c>
      <c r="C38" s="397">
        <f t="shared" si="2"/>
        <v>0.0012897616235698444</v>
      </c>
      <c r="D38" s="394">
        <v>16.287</v>
      </c>
      <c r="E38" s="393">
        <f t="shared" si="0"/>
        <v>-0.14588321974580953</v>
      </c>
      <c r="F38" s="396">
        <v>196.62599999999998</v>
      </c>
      <c r="G38" s="395">
        <f t="shared" si="3"/>
        <v>0.0018720306270174356</v>
      </c>
      <c r="H38" s="394">
        <v>217.43800000000005</v>
      </c>
      <c r="I38" s="393">
        <f t="shared" si="1"/>
        <v>-0.09571464049522194</v>
      </c>
    </row>
    <row r="39" spans="1:9" s="387" customFormat="1" ht="18" customHeight="1" thickBot="1">
      <c r="A39" s="392" t="s">
        <v>105</v>
      </c>
      <c r="B39" s="389">
        <v>1988.6709999999998</v>
      </c>
      <c r="C39" s="391">
        <f t="shared" si="2"/>
        <v>0.18438009759947277</v>
      </c>
      <c r="D39" s="389">
        <v>2349.1859999999974</v>
      </c>
      <c r="E39" s="388">
        <f t="shared" si="0"/>
        <v>-0.1534637955444984</v>
      </c>
      <c r="F39" s="389">
        <v>21624.632000000216</v>
      </c>
      <c r="G39" s="390">
        <f t="shared" si="3"/>
        <v>0.20588311516270336</v>
      </c>
      <c r="H39" s="389">
        <v>24734.532000000152</v>
      </c>
      <c r="I39" s="388">
        <f t="shared" si="1"/>
        <v>-0.12573110338210225</v>
      </c>
    </row>
    <row r="40" ht="15" customHeight="1" thickTop="1">
      <c r="A40" s="295" t="s">
        <v>168</v>
      </c>
    </row>
    <row r="41" ht="13.5" customHeight="1">
      <c r="A41" s="295" t="s">
        <v>167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0:I65536 E40:E65536 E3:E5 I3:I5">
    <cfRule type="cellIs" priority="1" dxfId="78" operator="lessThan" stopIfTrue="1">
      <formula>0</formula>
    </cfRule>
  </conditionalFormatting>
  <conditionalFormatting sqref="E6:E39 I6:I39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="90" zoomScaleNormal="90" zoomScalePageLayoutView="0" workbookViewId="0" topLeftCell="A1">
      <selection activeCell="F16" sqref="F16"/>
    </sheetView>
  </sheetViews>
  <sheetFormatPr defaultColWidth="8.00390625" defaultRowHeight="15"/>
  <cols>
    <col min="1" max="1" width="21.57421875" style="410" customWidth="1"/>
    <col min="2" max="2" width="13.8515625" style="410" customWidth="1"/>
    <col min="3" max="3" width="10.421875" style="410" customWidth="1"/>
    <col min="4" max="4" width="14.140625" style="410" customWidth="1"/>
    <col min="5" max="5" width="9.421875" style="410" customWidth="1"/>
    <col min="6" max="6" width="11.140625" style="410" customWidth="1"/>
    <col min="7" max="7" width="11.8515625" style="410" customWidth="1"/>
    <col min="8" max="8" width="11.57421875" style="410" customWidth="1"/>
    <col min="9" max="9" width="11.421875" style="410" customWidth="1"/>
    <col min="10" max="11" width="8.00390625" style="410" customWidth="1"/>
    <col min="12" max="12" width="10.421875" style="410" customWidth="1"/>
    <col min="13" max="14" width="8.00390625" style="410" customWidth="1"/>
    <col min="15" max="15" width="10.28125" style="410" customWidth="1"/>
    <col min="16" max="16384" width="8.00390625" style="410" customWidth="1"/>
  </cols>
  <sheetData>
    <row r="1" spans="8:9" ht="18.75" thickBot="1">
      <c r="H1" s="768" t="s">
        <v>36</v>
      </c>
      <c r="I1" s="769"/>
    </row>
    <row r="2" ht="4.5" customHeight="1" thickBot="1"/>
    <row r="3" spans="1:9" ht="22.5" customHeight="1" thickBot="1">
      <c r="A3" s="775" t="s">
        <v>230</v>
      </c>
      <c r="B3" s="776"/>
      <c r="C3" s="776"/>
      <c r="D3" s="776"/>
      <c r="E3" s="776"/>
      <c r="F3" s="776"/>
      <c r="G3" s="776"/>
      <c r="H3" s="776"/>
      <c r="I3" s="777"/>
    </row>
    <row r="4" spans="1:9" s="455" customFormat="1" ht="16.5" thickBot="1">
      <c r="A4" s="773" t="s">
        <v>229</v>
      </c>
      <c r="B4" s="770" t="s">
        <v>53</v>
      </c>
      <c r="C4" s="771"/>
      <c r="D4" s="771"/>
      <c r="E4" s="772"/>
      <c r="F4" s="771" t="s">
        <v>52</v>
      </c>
      <c r="G4" s="771"/>
      <c r="H4" s="771"/>
      <c r="I4" s="772"/>
    </row>
    <row r="5" spans="1:9" s="451" customFormat="1" ht="34.5" customHeight="1" thickBot="1">
      <c r="A5" s="774"/>
      <c r="B5" s="453" t="s">
        <v>51</v>
      </c>
      <c r="C5" s="454" t="s">
        <v>48</v>
      </c>
      <c r="D5" s="453" t="s">
        <v>50</v>
      </c>
      <c r="E5" s="452" t="s">
        <v>46</v>
      </c>
      <c r="F5" s="453" t="s">
        <v>49</v>
      </c>
      <c r="G5" s="454" t="s">
        <v>48</v>
      </c>
      <c r="H5" s="453" t="s">
        <v>47</v>
      </c>
      <c r="I5" s="452" t="s">
        <v>46</v>
      </c>
    </row>
    <row r="6" spans="1:9" s="444" customFormat="1" ht="16.5" customHeight="1" thickBot="1">
      <c r="A6" s="450" t="s">
        <v>32</v>
      </c>
      <c r="B6" s="449">
        <f>B7+B24+B39+B50+B60+B68</f>
        <v>615499</v>
      </c>
      <c r="C6" s="447">
        <f aca="true" t="shared" si="0" ref="C6:C37">(B6/$B$6)</f>
        <v>1</v>
      </c>
      <c r="D6" s="446">
        <f>D7+D24+D39+D50+D60+D68</f>
        <v>535547</v>
      </c>
      <c r="E6" s="445">
        <f>(B6/D6-1)</f>
        <v>0.14929035173383465</v>
      </c>
      <c r="F6" s="448">
        <f>F7+F24+F39+F50+F60+F68</f>
        <v>6160840</v>
      </c>
      <c r="G6" s="447">
        <f aca="true" t="shared" si="1" ref="G6:G37">(F6/$F$6)</f>
        <v>1</v>
      </c>
      <c r="H6" s="446">
        <f>H7+H24+H39+H50+H60+H68</f>
        <v>5523497</v>
      </c>
      <c r="I6" s="445">
        <f>(F6/H6-1)</f>
        <v>0.11538758869607424</v>
      </c>
    </row>
    <row r="7" spans="1:15" s="437" customFormat="1" ht="16.5" customHeight="1" thickTop="1">
      <c r="A7" s="443" t="s">
        <v>228</v>
      </c>
      <c r="B7" s="442">
        <f>SUM(B8:B23)</f>
        <v>237872</v>
      </c>
      <c r="C7" s="441">
        <f t="shared" si="0"/>
        <v>0.386470164858107</v>
      </c>
      <c r="D7" s="440">
        <f>SUM(D8:D23)</f>
        <v>214997</v>
      </c>
      <c r="E7" s="439">
        <f>(B7/D7-1)</f>
        <v>0.1063968334441876</v>
      </c>
      <c r="F7" s="442">
        <f>SUM(F8:F23)</f>
        <v>2384122</v>
      </c>
      <c r="G7" s="441">
        <f t="shared" si="1"/>
        <v>0.3869800222047643</v>
      </c>
      <c r="H7" s="440">
        <f>SUM(H8:H23)</f>
        <v>2091047</v>
      </c>
      <c r="I7" s="439">
        <f>(F7/H7-1)</f>
        <v>0.14015706007564632</v>
      </c>
      <c r="L7" s="438"/>
      <c r="M7" s="438"/>
      <c r="N7" s="438"/>
      <c r="O7" s="438"/>
    </row>
    <row r="8" spans="1:10" ht="16.5" customHeight="1">
      <c r="A8" s="422" t="s">
        <v>227</v>
      </c>
      <c r="B8" s="421">
        <v>40178</v>
      </c>
      <c r="C8" s="419">
        <f t="shared" si="0"/>
        <v>0.06527711661594901</v>
      </c>
      <c r="D8" s="418">
        <v>42225</v>
      </c>
      <c r="E8" s="417">
        <f aca="true" t="shared" si="2" ref="E8:E23">IF(ISERROR(B8/D8-1),"         /0",IF(B8/D8&gt;5,"  *  ",(B8/D8-1)))</f>
        <v>-0.04847838957963291</v>
      </c>
      <c r="F8" s="420">
        <v>413806</v>
      </c>
      <c r="G8" s="419">
        <f t="shared" si="1"/>
        <v>0.06716713954590607</v>
      </c>
      <c r="H8" s="418">
        <v>431530</v>
      </c>
      <c r="I8" s="417">
        <f aca="true" t="shared" si="3" ref="I8:I23">IF(ISERROR(F8/H8-1),"         /0",IF(F8/H8&gt;5,"  *  ",(F8/H8-1)))</f>
        <v>-0.041072463096424316</v>
      </c>
      <c r="J8" s="411"/>
    </row>
    <row r="9" spans="1:10" ht="16.5" customHeight="1">
      <c r="A9" s="422" t="s">
        <v>226</v>
      </c>
      <c r="B9" s="421">
        <v>23683</v>
      </c>
      <c r="C9" s="419">
        <f t="shared" si="0"/>
        <v>0.038477722953246064</v>
      </c>
      <c r="D9" s="418">
        <v>23790</v>
      </c>
      <c r="E9" s="417">
        <f t="shared" si="2"/>
        <v>-0.004497688104245445</v>
      </c>
      <c r="F9" s="420">
        <v>224519</v>
      </c>
      <c r="G9" s="419">
        <f t="shared" si="1"/>
        <v>0.03644292012128216</v>
      </c>
      <c r="H9" s="418">
        <v>223887</v>
      </c>
      <c r="I9" s="417">
        <f t="shared" si="3"/>
        <v>0.002822852599748904</v>
      </c>
      <c r="J9" s="411"/>
    </row>
    <row r="10" spans="1:10" ht="16.5" customHeight="1">
      <c r="A10" s="422" t="s">
        <v>225</v>
      </c>
      <c r="B10" s="421">
        <v>23480</v>
      </c>
      <c r="C10" s="419">
        <f t="shared" si="0"/>
        <v>0.03814790925736679</v>
      </c>
      <c r="D10" s="418">
        <v>20909</v>
      </c>
      <c r="E10" s="417">
        <f t="shared" si="2"/>
        <v>0.12296140418001822</v>
      </c>
      <c r="F10" s="420">
        <v>249862</v>
      </c>
      <c r="G10" s="419">
        <f t="shared" si="1"/>
        <v>0.04055648255757332</v>
      </c>
      <c r="H10" s="418">
        <v>155391</v>
      </c>
      <c r="I10" s="417">
        <f t="shared" si="3"/>
        <v>0.6079567027691437</v>
      </c>
      <c r="J10" s="436"/>
    </row>
    <row r="11" spans="1:17" ht="16.5" customHeight="1">
      <c r="A11" s="422" t="s">
        <v>224</v>
      </c>
      <c r="B11" s="421">
        <v>20558</v>
      </c>
      <c r="C11" s="419">
        <f t="shared" si="0"/>
        <v>0.03340054167431629</v>
      </c>
      <c r="D11" s="418">
        <v>19664</v>
      </c>
      <c r="E11" s="417">
        <f t="shared" si="2"/>
        <v>0.04546379170056958</v>
      </c>
      <c r="F11" s="420">
        <v>212464</v>
      </c>
      <c r="G11" s="419">
        <f t="shared" si="1"/>
        <v>0.0344862064263964</v>
      </c>
      <c r="H11" s="418">
        <v>191000</v>
      </c>
      <c r="I11" s="417">
        <f t="shared" si="3"/>
        <v>0.1123769633507854</v>
      </c>
      <c r="J11" s="411"/>
      <c r="K11" s="435"/>
      <c r="L11" s="435"/>
      <c r="M11" s="435"/>
      <c r="N11" s="435"/>
      <c r="O11" s="435"/>
      <c r="P11" s="435"/>
      <c r="Q11" s="435"/>
    </row>
    <row r="12" spans="1:17" ht="16.5" customHeight="1">
      <c r="A12" s="422" t="s">
        <v>223</v>
      </c>
      <c r="B12" s="421">
        <v>15227</v>
      </c>
      <c r="C12" s="419">
        <f t="shared" si="0"/>
        <v>0.024739276586964398</v>
      </c>
      <c r="D12" s="418">
        <v>14927</v>
      </c>
      <c r="E12" s="417">
        <f t="shared" si="2"/>
        <v>0.020097809338782024</v>
      </c>
      <c r="F12" s="420">
        <v>159965</v>
      </c>
      <c r="G12" s="419">
        <f t="shared" si="1"/>
        <v>0.025964803500821317</v>
      </c>
      <c r="H12" s="418">
        <v>159247</v>
      </c>
      <c r="I12" s="417">
        <f t="shared" si="3"/>
        <v>0.004508719159544539</v>
      </c>
      <c r="J12" s="411"/>
      <c r="K12" s="435"/>
      <c r="L12" s="435"/>
      <c r="M12" s="435"/>
      <c r="N12" s="435"/>
      <c r="O12" s="435"/>
      <c r="P12" s="435"/>
      <c r="Q12" s="435"/>
    </row>
    <row r="13" spans="1:17" ht="16.5" customHeight="1">
      <c r="A13" s="422" t="s">
        <v>222</v>
      </c>
      <c r="B13" s="421">
        <v>13696</v>
      </c>
      <c r="C13" s="419">
        <f t="shared" si="0"/>
        <v>0.02225186393479112</v>
      </c>
      <c r="D13" s="418">
        <v>12829</v>
      </c>
      <c r="E13" s="417">
        <f t="shared" si="2"/>
        <v>0.06758126120508234</v>
      </c>
      <c r="F13" s="420">
        <v>137951</v>
      </c>
      <c r="G13" s="419">
        <f t="shared" si="1"/>
        <v>0.022391589458580323</v>
      </c>
      <c r="H13" s="418">
        <v>134117</v>
      </c>
      <c r="I13" s="417">
        <f t="shared" si="3"/>
        <v>0.028586980024903674</v>
      </c>
      <c r="J13" s="411"/>
      <c r="K13" s="435"/>
      <c r="L13" s="435"/>
      <c r="M13" s="435"/>
      <c r="N13" s="435"/>
      <c r="O13" s="435"/>
      <c r="P13" s="435"/>
      <c r="Q13" s="435"/>
    </row>
    <row r="14" spans="1:17" ht="16.5" customHeight="1">
      <c r="A14" s="422" t="s">
        <v>221</v>
      </c>
      <c r="B14" s="421">
        <v>10804</v>
      </c>
      <c r="C14" s="419">
        <f t="shared" si="0"/>
        <v>0.017553237292018346</v>
      </c>
      <c r="D14" s="418">
        <v>8266</v>
      </c>
      <c r="E14" s="417">
        <f t="shared" si="2"/>
        <v>0.30704089039438665</v>
      </c>
      <c r="F14" s="420">
        <v>98054</v>
      </c>
      <c r="G14" s="419">
        <f t="shared" si="1"/>
        <v>0.01591568682192688</v>
      </c>
      <c r="H14" s="418">
        <v>55373</v>
      </c>
      <c r="I14" s="417">
        <f t="shared" si="3"/>
        <v>0.7707908186300183</v>
      </c>
      <c r="J14" s="411"/>
      <c r="K14" s="435"/>
      <c r="L14" s="435"/>
      <c r="M14" s="435"/>
      <c r="N14" s="435"/>
      <c r="O14" s="435"/>
      <c r="P14" s="435"/>
      <c r="Q14" s="435"/>
    </row>
    <row r="15" spans="1:17" ht="16.5" customHeight="1">
      <c r="A15" s="422" t="s">
        <v>220</v>
      </c>
      <c r="B15" s="421">
        <v>8394</v>
      </c>
      <c r="C15" s="419">
        <f t="shared" si="0"/>
        <v>0.013637715089707701</v>
      </c>
      <c r="D15" s="418">
        <v>8564</v>
      </c>
      <c r="E15" s="417">
        <f t="shared" si="2"/>
        <v>-0.019850537132181212</v>
      </c>
      <c r="F15" s="420">
        <v>87839</v>
      </c>
      <c r="G15" s="419">
        <f t="shared" si="1"/>
        <v>0.014257633699300745</v>
      </c>
      <c r="H15" s="418">
        <v>82918</v>
      </c>
      <c r="I15" s="417">
        <f t="shared" si="3"/>
        <v>0.05934778938228136</v>
      </c>
      <c r="J15" s="411"/>
      <c r="K15" s="435"/>
      <c r="L15" s="435"/>
      <c r="M15" s="435"/>
      <c r="N15" s="435"/>
      <c r="O15" s="435"/>
      <c r="P15" s="435"/>
      <c r="Q15" s="435"/>
    </row>
    <row r="16" spans="1:17" ht="16.5" customHeight="1">
      <c r="A16" s="422" t="s">
        <v>219</v>
      </c>
      <c r="B16" s="421">
        <v>7584</v>
      </c>
      <c r="C16" s="419">
        <f t="shared" si="0"/>
        <v>0.012321709702209102</v>
      </c>
      <c r="D16" s="418">
        <v>8043</v>
      </c>
      <c r="E16" s="417">
        <f t="shared" si="2"/>
        <v>-0.05706825811264449</v>
      </c>
      <c r="F16" s="420">
        <v>77526</v>
      </c>
      <c r="G16" s="419">
        <f t="shared" si="1"/>
        <v>0.012583673654891216</v>
      </c>
      <c r="H16" s="418">
        <v>77450</v>
      </c>
      <c r="I16" s="417">
        <f t="shared" si="3"/>
        <v>0.000981278244028383</v>
      </c>
      <c r="J16" s="411"/>
      <c r="K16" s="435"/>
      <c r="L16" s="435"/>
      <c r="M16" s="435"/>
      <c r="N16" s="435"/>
      <c r="O16" s="435"/>
      <c r="P16" s="435"/>
      <c r="Q16" s="435"/>
    </row>
    <row r="17" spans="1:17" ht="16.5" customHeight="1">
      <c r="A17" s="422" t="s">
        <v>218</v>
      </c>
      <c r="B17" s="421">
        <v>7374</v>
      </c>
      <c r="C17" s="419">
        <f t="shared" si="0"/>
        <v>0.01198052312026502</v>
      </c>
      <c r="D17" s="418">
        <v>3858</v>
      </c>
      <c r="E17" s="417">
        <f t="shared" si="2"/>
        <v>0.911353032659409</v>
      </c>
      <c r="F17" s="420">
        <v>65405</v>
      </c>
      <c r="G17" s="419">
        <f t="shared" si="1"/>
        <v>0.010616247135130924</v>
      </c>
      <c r="H17" s="418">
        <v>49845</v>
      </c>
      <c r="I17" s="417">
        <f t="shared" si="3"/>
        <v>0.3121677199317885</v>
      </c>
      <c r="J17" s="411"/>
      <c r="K17" s="435"/>
      <c r="L17" s="435"/>
      <c r="M17" s="435"/>
      <c r="N17" s="435"/>
      <c r="O17" s="435"/>
      <c r="P17" s="435"/>
      <c r="Q17" s="435"/>
    </row>
    <row r="18" spans="1:10" ht="16.5" customHeight="1">
      <c r="A18" s="422" t="s">
        <v>217</v>
      </c>
      <c r="B18" s="421">
        <v>6581</v>
      </c>
      <c r="C18" s="419">
        <f t="shared" si="0"/>
        <v>0.0106921375989238</v>
      </c>
      <c r="D18" s="418">
        <v>7482</v>
      </c>
      <c r="E18" s="417">
        <f t="shared" si="2"/>
        <v>-0.12042234696605181</v>
      </c>
      <c r="F18" s="420">
        <v>71407</v>
      </c>
      <c r="G18" s="419">
        <f t="shared" si="1"/>
        <v>0.011590464936599555</v>
      </c>
      <c r="H18" s="418">
        <v>82020</v>
      </c>
      <c r="I18" s="417">
        <f t="shared" si="3"/>
        <v>-0.1293952694464765</v>
      </c>
      <c r="J18" s="411"/>
    </row>
    <row r="19" spans="1:10" ht="16.5" customHeight="1">
      <c r="A19" s="422" t="s">
        <v>216</v>
      </c>
      <c r="B19" s="421">
        <v>5242</v>
      </c>
      <c r="C19" s="419">
        <f t="shared" si="0"/>
        <v>0.008516666964527969</v>
      </c>
      <c r="D19" s="418">
        <v>4759</v>
      </c>
      <c r="E19" s="417">
        <f t="shared" si="2"/>
        <v>0.10149191006513969</v>
      </c>
      <c r="F19" s="420">
        <v>62880</v>
      </c>
      <c r="G19" s="419">
        <f t="shared" si="1"/>
        <v>0.010206400425915946</v>
      </c>
      <c r="H19" s="418">
        <v>55034</v>
      </c>
      <c r="I19" s="417">
        <f t="shared" si="3"/>
        <v>0.14256641348984256</v>
      </c>
      <c r="J19" s="411"/>
    </row>
    <row r="20" spans="1:10" ht="16.5" customHeight="1">
      <c r="A20" s="422" t="s">
        <v>215</v>
      </c>
      <c r="B20" s="421">
        <v>5224</v>
      </c>
      <c r="C20" s="419">
        <f t="shared" si="0"/>
        <v>0.008487422400361332</v>
      </c>
      <c r="D20" s="418">
        <v>4776</v>
      </c>
      <c r="E20" s="417">
        <f t="shared" si="2"/>
        <v>0.0938023450586265</v>
      </c>
      <c r="F20" s="420">
        <v>52217</v>
      </c>
      <c r="G20" s="419">
        <f t="shared" si="1"/>
        <v>0.008475629946565729</v>
      </c>
      <c r="H20" s="418">
        <v>47539</v>
      </c>
      <c r="I20" s="417">
        <f t="shared" si="3"/>
        <v>0.09840341614253556</v>
      </c>
      <c r="J20" s="411"/>
    </row>
    <row r="21" spans="1:10" ht="16.5" customHeight="1">
      <c r="A21" s="422" t="s">
        <v>214</v>
      </c>
      <c r="B21" s="421">
        <v>4849</v>
      </c>
      <c r="C21" s="419">
        <f t="shared" si="0"/>
        <v>0.00787816064688976</v>
      </c>
      <c r="D21" s="418">
        <v>4636</v>
      </c>
      <c r="E21" s="417">
        <f t="shared" si="2"/>
        <v>0.04594477998274371</v>
      </c>
      <c r="F21" s="420">
        <v>54739</v>
      </c>
      <c r="G21" s="419">
        <f t="shared" si="1"/>
        <v>0.008884989709195499</v>
      </c>
      <c r="H21" s="418">
        <v>51552</v>
      </c>
      <c r="I21" s="417">
        <f t="shared" si="3"/>
        <v>0.06182107386716318</v>
      </c>
      <c r="J21" s="411"/>
    </row>
    <row r="22" spans="1:10" ht="16.5" customHeight="1">
      <c r="A22" s="422" t="s">
        <v>213</v>
      </c>
      <c r="B22" s="421">
        <v>3485</v>
      </c>
      <c r="C22" s="419">
        <f t="shared" si="0"/>
        <v>0.00566207256226249</v>
      </c>
      <c r="D22" s="418">
        <v>2183</v>
      </c>
      <c r="E22" s="417">
        <f t="shared" si="2"/>
        <v>0.5964269354099863</v>
      </c>
      <c r="F22" s="420">
        <v>27223</v>
      </c>
      <c r="G22" s="419">
        <f t="shared" si="1"/>
        <v>0.004418715629686861</v>
      </c>
      <c r="H22" s="418">
        <v>4178</v>
      </c>
      <c r="I22" s="417" t="str">
        <f t="shared" si="3"/>
        <v>  *  </v>
      </c>
      <c r="J22" s="411"/>
    </row>
    <row r="23" spans="1:10" ht="16.5" customHeight="1" thickBot="1">
      <c r="A23" s="422" t="s">
        <v>105</v>
      </c>
      <c r="B23" s="421">
        <v>41513</v>
      </c>
      <c r="C23" s="419">
        <f t="shared" si="0"/>
        <v>0.06744608845830781</v>
      </c>
      <c r="D23" s="418">
        <v>28086</v>
      </c>
      <c r="E23" s="417">
        <f t="shared" si="2"/>
        <v>0.47806736452325005</v>
      </c>
      <c r="F23" s="420">
        <v>388265</v>
      </c>
      <c r="G23" s="419">
        <f t="shared" si="1"/>
        <v>0.06302143863499134</v>
      </c>
      <c r="H23" s="418">
        <v>289966</v>
      </c>
      <c r="I23" s="417">
        <f t="shared" si="3"/>
        <v>0.33900181400578</v>
      </c>
      <c r="J23" s="411"/>
    </row>
    <row r="24" spans="1:10" ht="16.5" customHeight="1">
      <c r="A24" s="428" t="s">
        <v>212</v>
      </c>
      <c r="B24" s="427">
        <f>SUM(B25:B38)</f>
        <v>152395</v>
      </c>
      <c r="C24" s="434">
        <f t="shared" si="0"/>
        <v>0.24759585312080118</v>
      </c>
      <c r="D24" s="433">
        <f>SUM(D25:D38)</f>
        <v>135063</v>
      </c>
      <c r="E24" s="423">
        <f>(B24/D24-1)</f>
        <v>0.12832530004516407</v>
      </c>
      <c r="F24" s="427">
        <f>SUM(F25:F38)</f>
        <v>1598434</v>
      </c>
      <c r="G24" s="425">
        <f t="shared" si="1"/>
        <v>0.25945065932567635</v>
      </c>
      <c r="H24" s="426">
        <f>SUM(H25:H38)</f>
        <v>1438191</v>
      </c>
      <c r="I24" s="423">
        <f>(F24/H24-1)</f>
        <v>0.1114198322754072</v>
      </c>
      <c r="J24" s="411"/>
    </row>
    <row r="25" spans="1:10" ht="16.5" customHeight="1">
      <c r="A25" s="432" t="s">
        <v>211</v>
      </c>
      <c r="B25" s="431">
        <v>24772</v>
      </c>
      <c r="C25" s="419">
        <f t="shared" si="0"/>
        <v>0.04024701908532752</v>
      </c>
      <c r="D25" s="429">
        <v>23820</v>
      </c>
      <c r="E25" s="417">
        <f aca="true" t="shared" si="4" ref="E25:E38">IF(ISERROR(B25/D25-1),"         /0",IF(B25/D25&gt;5,"  *  ",(B25/D25-1)))</f>
        <v>0.03996641477749785</v>
      </c>
      <c r="F25" s="430">
        <v>267722</v>
      </c>
      <c r="G25" s="419">
        <f t="shared" si="1"/>
        <v>0.04345543789483252</v>
      </c>
      <c r="H25" s="429">
        <v>248214</v>
      </c>
      <c r="I25" s="417">
        <f aca="true" t="shared" si="5" ref="I25:I38">IF(ISERROR(F25/H25-1),"         /0",IF(F25/H25&gt;5,"  *  ",(F25/H25-1)))</f>
        <v>0.0785934717622696</v>
      </c>
      <c r="J25" s="411"/>
    </row>
    <row r="26" spans="1:10" ht="16.5" customHeight="1">
      <c r="A26" s="432" t="s">
        <v>210</v>
      </c>
      <c r="B26" s="431">
        <v>21175</v>
      </c>
      <c r="C26" s="419">
        <f t="shared" si="0"/>
        <v>0.034402980346028185</v>
      </c>
      <c r="D26" s="429">
        <v>11834</v>
      </c>
      <c r="E26" s="417">
        <f t="shared" si="4"/>
        <v>0.7893358120669258</v>
      </c>
      <c r="F26" s="430">
        <v>223859</v>
      </c>
      <c r="G26" s="419">
        <f t="shared" si="1"/>
        <v>0.03633579187253686</v>
      </c>
      <c r="H26" s="429">
        <v>137282</v>
      </c>
      <c r="I26" s="417">
        <f t="shared" si="5"/>
        <v>0.6306507772322665</v>
      </c>
      <c r="J26" s="411"/>
    </row>
    <row r="27" spans="1:10" ht="16.5" customHeight="1">
      <c r="A27" s="432" t="s">
        <v>209</v>
      </c>
      <c r="B27" s="431">
        <v>14788</v>
      </c>
      <c r="C27" s="419">
        <f t="shared" si="0"/>
        <v>0.024026034160900343</v>
      </c>
      <c r="D27" s="429">
        <v>11241</v>
      </c>
      <c r="E27" s="417">
        <f t="shared" si="4"/>
        <v>0.315541321946446</v>
      </c>
      <c r="F27" s="430">
        <v>123827</v>
      </c>
      <c r="G27" s="419">
        <f t="shared" si="1"/>
        <v>0.020099044935430882</v>
      </c>
      <c r="H27" s="429">
        <v>86802</v>
      </c>
      <c r="I27" s="417">
        <f t="shared" si="5"/>
        <v>0.42654547130250453</v>
      </c>
      <c r="J27" s="411"/>
    </row>
    <row r="28" spans="1:10" ht="16.5" customHeight="1">
      <c r="A28" s="432" t="s">
        <v>208</v>
      </c>
      <c r="B28" s="431">
        <v>11934</v>
      </c>
      <c r="C28" s="419">
        <f t="shared" si="0"/>
        <v>0.019389146042479353</v>
      </c>
      <c r="D28" s="429">
        <v>7311</v>
      </c>
      <c r="E28" s="417">
        <f t="shared" si="4"/>
        <v>0.6323348379154698</v>
      </c>
      <c r="F28" s="430">
        <v>95636</v>
      </c>
      <c r="G28" s="419">
        <f t="shared" si="1"/>
        <v>0.015523207874250914</v>
      </c>
      <c r="H28" s="429">
        <v>73824</v>
      </c>
      <c r="I28" s="417">
        <f t="shared" si="5"/>
        <v>0.29545947117468563</v>
      </c>
      <c r="J28" s="411"/>
    </row>
    <row r="29" spans="1:10" ht="16.5" customHeight="1">
      <c r="A29" s="432" t="s">
        <v>207</v>
      </c>
      <c r="B29" s="431">
        <v>11926</v>
      </c>
      <c r="C29" s="419">
        <f t="shared" si="0"/>
        <v>0.019376148458405296</v>
      </c>
      <c r="D29" s="429">
        <v>19147</v>
      </c>
      <c r="E29" s="417">
        <f t="shared" si="4"/>
        <v>-0.37713479918525095</v>
      </c>
      <c r="F29" s="430">
        <v>159855</v>
      </c>
      <c r="G29" s="419">
        <f t="shared" si="1"/>
        <v>0.0259469487926971</v>
      </c>
      <c r="H29" s="429">
        <v>231701</v>
      </c>
      <c r="I29" s="417">
        <f t="shared" si="5"/>
        <v>-0.3100806643044268</v>
      </c>
      <c r="J29" s="411"/>
    </row>
    <row r="30" spans="1:10" ht="16.5" customHeight="1">
      <c r="A30" s="432" t="s">
        <v>206</v>
      </c>
      <c r="B30" s="431">
        <v>10230</v>
      </c>
      <c r="C30" s="419">
        <f t="shared" si="0"/>
        <v>0.016620660634704524</v>
      </c>
      <c r="D30" s="429">
        <v>10350</v>
      </c>
      <c r="E30" s="417">
        <f t="shared" si="4"/>
        <v>-0.011594202898550732</v>
      </c>
      <c r="F30" s="430">
        <v>125879</v>
      </c>
      <c r="G30" s="419">
        <f t="shared" si="1"/>
        <v>0.02043211639971173</v>
      </c>
      <c r="H30" s="429">
        <v>98081</v>
      </c>
      <c r="I30" s="417">
        <f t="shared" si="5"/>
        <v>0.2834188069044974</v>
      </c>
      <c r="J30" s="411"/>
    </row>
    <row r="31" spans="1:10" ht="16.5" customHeight="1">
      <c r="A31" s="432" t="s">
        <v>205</v>
      </c>
      <c r="B31" s="431">
        <v>7201</v>
      </c>
      <c r="C31" s="419">
        <f t="shared" si="0"/>
        <v>0.011699450364663468</v>
      </c>
      <c r="D31" s="429">
        <v>3611</v>
      </c>
      <c r="E31" s="417">
        <f t="shared" si="4"/>
        <v>0.9941844364441983</v>
      </c>
      <c r="F31" s="430">
        <v>63742</v>
      </c>
      <c r="G31" s="419">
        <f t="shared" si="1"/>
        <v>0.010346316411398446</v>
      </c>
      <c r="H31" s="429">
        <v>38138</v>
      </c>
      <c r="I31" s="417">
        <f t="shared" si="5"/>
        <v>0.67135140804447</v>
      </c>
      <c r="J31" s="411"/>
    </row>
    <row r="32" spans="1:10" ht="16.5" customHeight="1">
      <c r="A32" s="432" t="s">
        <v>204</v>
      </c>
      <c r="B32" s="431">
        <v>6705</v>
      </c>
      <c r="C32" s="419">
        <f t="shared" si="0"/>
        <v>0.010893600152071733</v>
      </c>
      <c r="D32" s="429">
        <v>682</v>
      </c>
      <c r="E32" s="417" t="str">
        <f t="shared" si="4"/>
        <v>  *  </v>
      </c>
      <c r="F32" s="430">
        <v>15003</v>
      </c>
      <c r="G32" s="419">
        <f t="shared" si="1"/>
        <v>0.002435219872614773</v>
      </c>
      <c r="H32" s="429">
        <v>5330</v>
      </c>
      <c r="I32" s="417">
        <f t="shared" si="5"/>
        <v>1.8148217636022514</v>
      </c>
      <c r="J32" s="411"/>
    </row>
    <row r="33" spans="1:10" ht="16.5" customHeight="1">
      <c r="A33" s="432" t="s">
        <v>203</v>
      </c>
      <c r="B33" s="431">
        <v>4767</v>
      </c>
      <c r="C33" s="419">
        <f t="shared" si="0"/>
        <v>0.007744935410130642</v>
      </c>
      <c r="D33" s="429">
        <v>2823</v>
      </c>
      <c r="E33" s="417">
        <f t="shared" si="4"/>
        <v>0.6886291179596173</v>
      </c>
      <c r="F33" s="430">
        <v>50752</v>
      </c>
      <c r="G33" s="419">
        <f t="shared" si="1"/>
        <v>0.00823783769745684</v>
      </c>
      <c r="H33" s="429">
        <v>36651</v>
      </c>
      <c r="I33" s="417">
        <f t="shared" si="5"/>
        <v>0.38473711494911456</v>
      </c>
      <c r="J33" s="411"/>
    </row>
    <row r="34" spans="1:10" ht="16.5" customHeight="1">
      <c r="A34" s="432" t="s">
        <v>202</v>
      </c>
      <c r="B34" s="431">
        <v>3336</v>
      </c>
      <c r="C34" s="419">
        <f t="shared" si="0"/>
        <v>0.005419992558883118</v>
      </c>
      <c r="D34" s="429">
        <v>3827</v>
      </c>
      <c r="E34" s="417">
        <f t="shared" si="4"/>
        <v>-0.12829892866475046</v>
      </c>
      <c r="F34" s="430">
        <v>40176</v>
      </c>
      <c r="G34" s="419">
        <f t="shared" si="1"/>
        <v>0.0065211886690775935</v>
      </c>
      <c r="H34" s="429">
        <v>43526</v>
      </c>
      <c r="I34" s="417">
        <f t="shared" si="5"/>
        <v>-0.07696549188990487</v>
      </c>
      <c r="J34" s="411"/>
    </row>
    <row r="35" spans="1:10" ht="16.5" customHeight="1">
      <c r="A35" s="432" t="s">
        <v>201</v>
      </c>
      <c r="B35" s="431">
        <v>2478</v>
      </c>
      <c r="C35" s="419">
        <f t="shared" si="0"/>
        <v>0.004026001666940157</v>
      </c>
      <c r="D35" s="429">
        <v>2764</v>
      </c>
      <c r="E35" s="417">
        <f t="shared" si="4"/>
        <v>-0.1034732272069464</v>
      </c>
      <c r="F35" s="430">
        <v>25122</v>
      </c>
      <c r="G35" s="419">
        <f t="shared" si="1"/>
        <v>0.004077690704514319</v>
      </c>
      <c r="H35" s="429">
        <v>36987</v>
      </c>
      <c r="I35" s="417">
        <f t="shared" si="5"/>
        <v>-0.32078838510828134</v>
      </c>
      <c r="J35" s="411"/>
    </row>
    <row r="36" spans="1:10" ht="16.5" customHeight="1">
      <c r="A36" s="432" t="s">
        <v>200</v>
      </c>
      <c r="B36" s="431">
        <v>1984</v>
      </c>
      <c r="C36" s="419">
        <f t="shared" si="0"/>
        <v>0.003223400850366938</v>
      </c>
      <c r="D36" s="429">
        <v>1862</v>
      </c>
      <c r="E36" s="417">
        <f t="shared" si="4"/>
        <v>0.06552094522019325</v>
      </c>
      <c r="F36" s="430">
        <v>20039</v>
      </c>
      <c r="G36" s="419">
        <f t="shared" si="1"/>
        <v>0.0032526408736471</v>
      </c>
      <c r="H36" s="429">
        <v>11543</v>
      </c>
      <c r="I36" s="417">
        <f t="shared" si="5"/>
        <v>0.7360304946720957</v>
      </c>
      <c r="J36" s="411"/>
    </row>
    <row r="37" spans="1:10" ht="16.5" customHeight="1">
      <c r="A37" s="432" t="s">
        <v>199</v>
      </c>
      <c r="B37" s="431">
        <v>988</v>
      </c>
      <c r="C37" s="419">
        <f t="shared" si="0"/>
        <v>0.0016052016331464388</v>
      </c>
      <c r="D37" s="429">
        <v>2004</v>
      </c>
      <c r="E37" s="417">
        <f t="shared" si="4"/>
        <v>-0.5069860279441119</v>
      </c>
      <c r="F37" s="430">
        <v>17050</v>
      </c>
      <c r="G37" s="419">
        <f t="shared" si="1"/>
        <v>0.002767479759253608</v>
      </c>
      <c r="H37" s="429">
        <v>27983</v>
      </c>
      <c r="I37" s="417">
        <f t="shared" si="5"/>
        <v>-0.39070149733766935</v>
      </c>
      <c r="J37" s="411"/>
    </row>
    <row r="38" spans="1:10" ht="16.5" customHeight="1" thickBot="1">
      <c r="A38" s="432" t="s">
        <v>105</v>
      </c>
      <c r="B38" s="431">
        <v>30111</v>
      </c>
      <c r="C38" s="419">
        <f aca="true" t="shared" si="6" ref="C38:C68">(B38/$B$6)</f>
        <v>0.04892128175675346</v>
      </c>
      <c r="D38" s="429">
        <v>33787</v>
      </c>
      <c r="E38" s="417">
        <f t="shared" si="4"/>
        <v>-0.1087992423121319</v>
      </c>
      <c r="F38" s="430">
        <v>369772</v>
      </c>
      <c r="G38" s="419">
        <f aca="true" t="shared" si="7" ref="G38:G68">(F38/$F$6)</f>
        <v>0.06001973756825368</v>
      </c>
      <c r="H38" s="429">
        <v>362129</v>
      </c>
      <c r="I38" s="417">
        <f t="shared" si="5"/>
        <v>0.02110573856277731</v>
      </c>
      <c r="J38" s="411"/>
    </row>
    <row r="39" spans="1:10" ht="16.5" customHeight="1">
      <c r="A39" s="428" t="s">
        <v>198</v>
      </c>
      <c r="B39" s="427">
        <f>SUM(B40:B49)</f>
        <v>82904</v>
      </c>
      <c r="C39" s="425">
        <f t="shared" si="6"/>
        <v>0.1346939637594862</v>
      </c>
      <c r="D39" s="424">
        <f>SUM(D40:D49)</f>
        <v>66071</v>
      </c>
      <c r="E39" s="423">
        <f>(B39/D39-1)</f>
        <v>0.25477138230085816</v>
      </c>
      <c r="F39" s="426">
        <f>SUM(F40:F49)</f>
        <v>808076</v>
      </c>
      <c r="G39" s="425">
        <f t="shared" si="7"/>
        <v>0.13116328292895124</v>
      </c>
      <c r="H39" s="424">
        <f>SUM(H40:H49)</f>
        <v>774125</v>
      </c>
      <c r="I39" s="423">
        <f>(F39/H39-1)</f>
        <v>0.04385725819473607</v>
      </c>
      <c r="J39" s="411"/>
    </row>
    <row r="40" spans="1:10" ht="16.5" customHeight="1">
      <c r="A40" s="422" t="s">
        <v>197</v>
      </c>
      <c r="B40" s="421">
        <v>35232</v>
      </c>
      <c r="C40" s="419">
        <f t="shared" si="6"/>
        <v>0.05724136026216127</v>
      </c>
      <c r="D40" s="418">
        <v>29690</v>
      </c>
      <c r="E40" s="417">
        <f aca="true" t="shared" si="8" ref="E40:E49">IF(ISERROR(B40/D40-1),"         /0",IF(B40/D40&gt;5,"  *  ",(B40/D40-1)))</f>
        <v>0.18666217581677325</v>
      </c>
      <c r="F40" s="420">
        <v>362054</v>
      </c>
      <c r="G40" s="419">
        <f t="shared" si="7"/>
        <v>0.05876698632004727</v>
      </c>
      <c r="H40" s="418">
        <v>363853</v>
      </c>
      <c r="I40" s="417">
        <f aca="true" t="shared" si="9" ref="I40:I49">IF(ISERROR(F40/H40-1),"         /0",IF(F40/H40&gt;5,"  *  ",(F40/H40-1)))</f>
        <v>-0.004944304430635427</v>
      </c>
      <c r="J40" s="411"/>
    </row>
    <row r="41" spans="1:10" ht="16.5" customHeight="1">
      <c r="A41" s="422" t="s">
        <v>196</v>
      </c>
      <c r="B41" s="421">
        <v>13917</v>
      </c>
      <c r="C41" s="419">
        <f t="shared" si="6"/>
        <v>0.022610922194837034</v>
      </c>
      <c r="D41" s="418">
        <v>14378</v>
      </c>
      <c r="E41" s="417">
        <f t="shared" si="8"/>
        <v>-0.03206287383502571</v>
      </c>
      <c r="F41" s="420">
        <v>164120</v>
      </c>
      <c r="G41" s="419">
        <f t="shared" si="7"/>
        <v>0.026639224521331505</v>
      </c>
      <c r="H41" s="418">
        <v>166978</v>
      </c>
      <c r="I41" s="417">
        <f t="shared" si="9"/>
        <v>-0.017116027261076305</v>
      </c>
      <c r="J41" s="411"/>
    </row>
    <row r="42" spans="1:10" ht="16.5" customHeight="1">
      <c r="A42" s="422" t="s">
        <v>195</v>
      </c>
      <c r="B42" s="421">
        <v>9734</v>
      </c>
      <c r="C42" s="419">
        <f t="shared" si="6"/>
        <v>0.01581481042211279</v>
      </c>
      <c r="D42" s="418">
        <v>74</v>
      </c>
      <c r="E42" s="417" t="str">
        <f t="shared" si="8"/>
        <v>  *  </v>
      </c>
      <c r="F42" s="420">
        <v>19163</v>
      </c>
      <c r="G42" s="419">
        <f t="shared" si="7"/>
        <v>0.0031104524707669732</v>
      </c>
      <c r="H42" s="418">
        <v>916</v>
      </c>
      <c r="I42" s="417" t="str">
        <f t="shared" si="9"/>
        <v>  *  </v>
      </c>
      <c r="J42" s="411"/>
    </row>
    <row r="43" spans="1:10" ht="16.5" customHeight="1">
      <c r="A43" s="422" t="s">
        <v>194</v>
      </c>
      <c r="B43" s="421">
        <v>8249</v>
      </c>
      <c r="C43" s="419">
        <f t="shared" si="6"/>
        <v>0.013402133878365358</v>
      </c>
      <c r="D43" s="418">
        <v>7981</v>
      </c>
      <c r="E43" s="417">
        <f t="shared" si="8"/>
        <v>0.0335797519107881</v>
      </c>
      <c r="F43" s="420">
        <v>88518</v>
      </c>
      <c r="G43" s="419">
        <f t="shared" si="7"/>
        <v>0.014367845943085683</v>
      </c>
      <c r="H43" s="418">
        <v>84145</v>
      </c>
      <c r="I43" s="417">
        <f t="shared" si="9"/>
        <v>0.05196981401152767</v>
      </c>
      <c r="J43" s="411"/>
    </row>
    <row r="44" spans="1:10" ht="16.5" customHeight="1">
      <c r="A44" s="422" t="s">
        <v>193</v>
      </c>
      <c r="B44" s="421">
        <v>3444</v>
      </c>
      <c r="C44" s="419">
        <f t="shared" si="6"/>
        <v>0.005595459943882931</v>
      </c>
      <c r="D44" s="418">
        <v>2408</v>
      </c>
      <c r="E44" s="417">
        <f t="shared" si="8"/>
        <v>0.430232558139535</v>
      </c>
      <c r="F44" s="420">
        <v>33707</v>
      </c>
      <c r="G44" s="419">
        <f t="shared" si="7"/>
        <v>0.005471169515845242</v>
      </c>
      <c r="H44" s="418">
        <v>26591</v>
      </c>
      <c r="I44" s="417">
        <f t="shared" si="9"/>
        <v>0.2676093415065248</v>
      </c>
      <c r="J44" s="411"/>
    </row>
    <row r="45" spans="1:10" ht="16.5" customHeight="1">
      <c r="A45" s="422" t="s">
        <v>192</v>
      </c>
      <c r="B45" s="421">
        <v>3102</v>
      </c>
      <c r="C45" s="419">
        <f t="shared" si="6"/>
        <v>0.005039813224716856</v>
      </c>
      <c r="D45" s="418">
        <v>2629</v>
      </c>
      <c r="E45" s="417">
        <f t="shared" si="8"/>
        <v>0.17991631799163188</v>
      </c>
      <c r="F45" s="420">
        <v>33425</v>
      </c>
      <c r="G45" s="419">
        <f t="shared" si="7"/>
        <v>0.005425396536835886</v>
      </c>
      <c r="H45" s="418">
        <v>25814</v>
      </c>
      <c r="I45" s="417">
        <f t="shared" si="9"/>
        <v>0.2948400092972805</v>
      </c>
      <c r="J45" s="411"/>
    </row>
    <row r="46" spans="1:10" ht="16.5" customHeight="1">
      <c r="A46" s="422" t="s">
        <v>191</v>
      </c>
      <c r="B46" s="421">
        <v>3094</v>
      </c>
      <c r="C46" s="419">
        <f t="shared" si="6"/>
        <v>0.005026815640642795</v>
      </c>
      <c r="D46" s="418">
        <v>2990</v>
      </c>
      <c r="E46" s="417">
        <f t="shared" si="8"/>
        <v>0.034782608695652195</v>
      </c>
      <c r="F46" s="420">
        <v>31262</v>
      </c>
      <c r="G46" s="419">
        <f t="shared" si="7"/>
        <v>0.0050743080489024225</v>
      </c>
      <c r="H46" s="418">
        <v>31631</v>
      </c>
      <c r="I46" s="417">
        <f t="shared" si="9"/>
        <v>-0.011665770920932017</v>
      </c>
      <c r="J46" s="411"/>
    </row>
    <row r="47" spans="1:10" ht="16.5" customHeight="1">
      <c r="A47" s="422" t="s">
        <v>190</v>
      </c>
      <c r="B47" s="421">
        <v>892</v>
      </c>
      <c r="C47" s="419">
        <f t="shared" si="6"/>
        <v>0.0014492306242577162</v>
      </c>
      <c r="D47" s="418">
        <v>776</v>
      </c>
      <c r="E47" s="417">
        <f t="shared" si="8"/>
        <v>0.14948453608247414</v>
      </c>
      <c r="F47" s="420">
        <v>9746</v>
      </c>
      <c r="G47" s="419">
        <f t="shared" si="7"/>
        <v>0.001581927139805611</v>
      </c>
      <c r="H47" s="418">
        <v>9147</v>
      </c>
      <c r="I47" s="417">
        <f t="shared" si="9"/>
        <v>0.06548595167814586</v>
      </c>
      <c r="J47" s="411"/>
    </row>
    <row r="48" spans="1:10" ht="16.5" customHeight="1">
      <c r="A48" s="422" t="s">
        <v>189</v>
      </c>
      <c r="B48" s="421">
        <v>698</v>
      </c>
      <c r="C48" s="419">
        <f t="shared" si="6"/>
        <v>0.0011340392104617553</v>
      </c>
      <c r="D48" s="418">
        <v>648</v>
      </c>
      <c r="E48" s="417">
        <f t="shared" si="8"/>
        <v>0.07716049382716039</v>
      </c>
      <c r="F48" s="420">
        <v>9007</v>
      </c>
      <c r="G48" s="419">
        <f t="shared" si="7"/>
        <v>0.0014619759643165542</v>
      </c>
      <c r="H48" s="418">
        <v>9112</v>
      </c>
      <c r="I48" s="417">
        <f t="shared" si="9"/>
        <v>-0.01152326602282705</v>
      </c>
      <c r="J48" s="411"/>
    </row>
    <row r="49" spans="1:10" ht="16.5" customHeight="1" thickBot="1">
      <c r="A49" s="422" t="s">
        <v>105</v>
      </c>
      <c r="B49" s="421">
        <v>4542</v>
      </c>
      <c r="C49" s="419">
        <f t="shared" si="6"/>
        <v>0.007379378358047698</v>
      </c>
      <c r="D49" s="418">
        <v>4497</v>
      </c>
      <c r="E49" s="417">
        <f t="shared" si="8"/>
        <v>0.010006671114076049</v>
      </c>
      <c r="F49" s="420">
        <v>57074</v>
      </c>
      <c r="G49" s="419">
        <f t="shared" si="7"/>
        <v>0.009263996468014101</v>
      </c>
      <c r="H49" s="418">
        <v>55938</v>
      </c>
      <c r="I49" s="417">
        <f t="shared" si="9"/>
        <v>0.020308198362472663</v>
      </c>
      <c r="J49" s="411"/>
    </row>
    <row r="50" spans="1:10" ht="16.5" customHeight="1">
      <c r="A50" s="428" t="s">
        <v>188</v>
      </c>
      <c r="B50" s="427">
        <f>SUM(B51:B59)</f>
        <v>129744</v>
      </c>
      <c r="C50" s="425">
        <f t="shared" si="6"/>
        <v>0.21079481851310888</v>
      </c>
      <c r="D50" s="424">
        <f>SUM(D51:D59)</f>
        <v>105787</v>
      </c>
      <c r="E50" s="423">
        <f>(B50/D50-1)</f>
        <v>0.2264644994186431</v>
      </c>
      <c r="F50" s="426">
        <f>SUM(F51:F59)</f>
        <v>1237370</v>
      </c>
      <c r="G50" s="425">
        <f t="shared" si="7"/>
        <v>0.20084436537874706</v>
      </c>
      <c r="H50" s="424">
        <f>SUM(H51:H59)</f>
        <v>1086297</v>
      </c>
      <c r="I50" s="423">
        <f>(F50/H50-1)</f>
        <v>0.13907154304946068</v>
      </c>
      <c r="J50" s="411"/>
    </row>
    <row r="51" spans="1:10" ht="16.5" customHeight="1">
      <c r="A51" s="422" t="s">
        <v>187</v>
      </c>
      <c r="B51" s="421">
        <v>34512</v>
      </c>
      <c r="C51" s="419">
        <f t="shared" si="6"/>
        <v>0.05607157769549585</v>
      </c>
      <c r="D51" s="418">
        <v>23617</v>
      </c>
      <c r="E51" s="417">
        <f aca="true" t="shared" si="10" ref="E51:E59">IF(ISERROR(B51/D51-1),"         /0",IF(B51/D51&gt;5,"  *  ",(B51/D51-1)))</f>
        <v>0.4613202354236354</v>
      </c>
      <c r="F51" s="420">
        <v>317117</v>
      </c>
      <c r="G51" s="419">
        <f t="shared" si="7"/>
        <v>0.05147301342024789</v>
      </c>
      <c r="H51" s="418">
        <v>274614</v>
      </c>
      <c r="I51" s="417">
        <f aca="true" t="shared" si="11" ref="I51:I59">IF(ISERROR(F51/H51-1),"         /0",IF(F51/H51&gt;5,"  *  ",(F51/H51-1)))</f>
        <v>0.15477360950279295</v>
      </c>
      <c r="J51" s="411"/>
    </row>
    <row r="52" spans="1:10" ht="16.5" customHeight="1">
      <c r="A52" s="422" t="s">
        <v>186</v>
      </c>
      <c r="B52" s="421">
        <v>17907</v>
      </c>
      <c r="C52" s="419">
        <f t="shared" si="6"/>
        <v>0.029093467251774575</v>
      </c>
      <c r="D52" s="418">
        <v>15811</v>
      </c>
      <c r="E52" s="417">
        <f t="shared" si="10"/>
        <v>0.1325659351084687</v>
      </c>
      <c r="F52" s="420">
        <v>180458</v>
      </c>
      <c r="G52" s="419">
        <f t="shared" si="7"/>
        <v>0.02929113562436291</v>
      </c>
      <c r="H52" s="418">
        <v>145708</v>
      </c>
      <c r="I52" s="417">
        <f t="shared" si="11"/>
        <v>0.2384906799901172</v>
      </c>
      <c r="J52" s="411"/>
    </row>
    <row r="53" spans="1:10" ht="16.5" customHeight="1">
      <c r="A53" s="422" t="s">
        <v>185</v>
      </c>
      <c r="B53" s="421">
        <v>15806</v>
      </c>
      <c r="C53" s="419">
        <f t="shared" si="6"/>
        <v>0.025679976734324508</v>
      </c>
      <c r="D53" s="418">
        <v>14325</v>
      </c>
      <c r="E53" s="417">
        <f t="shared" si="10"/>
        <v>0.10338568935427572</v>
      </c>
      <c r="F53" s="420">
        <v>154571</v>
      </c>
      <c r="G53" s="419">
        <f t="shared" si="7"/>
        <v>0.025089273540621085</v>
      </c>
      <c r="H53" s="418">
        <v>152316</v>
      </c>
      <c r="I53" s="417">
        <f t="shared" si="11"/>
        <v>0.014804748023845127</v>
      </c>
      <c r="J53" s="411"/>
    </row>
    <row r="54" spans="1:10" ht="16.5" customHeight="1">
      <c r="A54" s="422" t="s">
        <v>184</v>
      </c>
      <c r="B54" s="421">
        <v>12439</v>
      </c>
      <c r="C54" s="419">
        <f t="shared" si="6"/>
        <v>0.020209618537154406</v>
      </c>
      <c r="D54" s="418">
        <v>11572</v>
      </c>
      <c r="E54" s="417">
        <f t="shared" si="10"/>
        <v>0.07492222606291055</v>
      </c>
      <c r="F54" s="420">
        <v>113548</v>
      </c>
      <c r="G54" s="419">
        <f t="shared" si="7"/>
        <v>0.01843060361898702</v>
      </c>
      <c r="H54" s="418">
        <v>121469</v>
      </c>
      <c r="I54" s="417">
        <f t="shared" si="11"/>
        <v>-0.06521005359392107</v>
      </c>
      <c r="J54" s="411"/>
    </row>
    <row r="55" spans="1:10" ht="16.5" customHeight="1">
      <c r="A55" s="422" t="s">
        <v>183</v>
      </c>
      <c r="B55" s="421">
        <v>6219</v>
      </c>
      <c r="C55" s="419">
        <f t="shared" si="6"/>
        <v>0.010103996919572575</v>
      </c>
      <c r="D55" s="418">
        <v>4672</v>
      </c>
      <c r="E55" s="417">
        <f t="shared" si="10"/>
        <v>0.33112157534246567</v>
      </c>
      <c r="F55" s="420">
        <v>55144</v>
      </c>
      <c r="G55" s="419">
        <f t="shared" si="7"/>
        <v>0.008950727498198297</v>
      </c>
      <c r="H55" s="418">
        <v>52476</v>
      </c>
      <c r="I55" s="417">
        <f t="shared" si="11"/>
        <v>0.050842289808674446</v>
      </c>
      <c r="J55" s="411"/>
    </row>
    <row r="56" spans="1:10" ht="16.5" customHeight="1">
      <c r="A56" s="422" t="s">
        <v>182</v>
      </c>
      <c r="B56" s="421">
        <v>5217</v>
      </c>
      <c r="C56" s="419">
        <f t="shared" si="6"/>
        <v>0.00847604951429653</v>
      </c>
      <c r="D56" s="418">
        <v>5181</v>
      </c>
      <c r="E56" s="417">
        <f t="shared" si="10"/>
        <v>0.00694846554719164</v>
      </c>
      <c r="F56" s="420">
        <v>52459</v>
      </c>
      <c r="G56" s="419">
        <f t="shared" si="7"/>
        <v>0.008514910304439006</v>
      </c>
      <c r="H56" s="418">
        <v>43247</v>
      </c>
      <c r="I56" s="417">
        <f t="shared" si="11"/>
        <v>0.21300899484357294</v>
      </c>
      <c r="J56" s="411"/>
    </row>
    <row r="57" spans="1:10" ht="16.5" customHeight="1">
      <c r="A57" s="422" t="s">
        <v>181</v>
      </c>
      <c r="B57" s="421">
        <v>2242</v>
      </c>
      <c r="C57" s="419">
        <f t="shared" si="6"/>
        <v>0.0036425729367553805</v>
      </c>
      <c r="D57" s="418">
        <v>2418</v>
      </c>
      <c r="E57" s="417">
        <f t="shared" si="10"/>
        <v>-0.07278742762613732</v>
      </c>
      <c r="F57" s="420">
        <v>24520</v>
      </c>
      <c r="G57" s="419">
        <f t="shared" si="7"/>
        <v>0.003979976756416333</v>
      </c>
      <c r="H57" s="418">
        <v>23489</v>
      </c>
      <c r="I57" s="417">
        <f t="shared" si="11"/>
        <v>0.04389288603175956</v>
      </c>
      <c r="J57" s="411"/>
    </row>
    <row r="58" spans="1:10" ht="16.5" customHeight="1">
      <c r="A58" s="422" t="s">
        <v>180</v>
      </c>
      <c r="B58" s="421">
        <v>233</v>
      </c>
      <c r="C58" s="419">
        <f t="shared" si="6"/>
        <v>0.0003785546361570043</v>
      </c>
      <c r="D58" s="418">
        <v>320</v>
      </c>
      <c r="E58" s="417">
        <f t="shared" si="10"/>
        <v>-0.271875</v>
      </c>
      <c r="F58" s="420">
        <v>2611</v>
      </c>
      <c r="G58" s="419">
        <f t="shared" si="7"/>
        <v>0.0004238058446575467</v>
      </c>
      <c r="H58" s="418">
        <v>3296</v>
      </c>
      <c r="I58" s="417">
        <f t="shared" si="11"/>
        <v>-0.20782766990291257</v>
      </c>
      <c r="J58" s="411"/>
    </row>
    <row r="59" spans="1:10" ht="16.5" customHeight="1" thickBot="1">
      <c r="A59" s="422" t="s">
        <v>105</v>
      </c>
      <c r="B59" s="421">
        <v>35169</v>
      </c>
      <c r="C59" s="419">
        <f t="shared" si="6"/>
        <v>0.057139004287578045</v>
      </c>
      <c r="D59" s="418">
        <v>27871</v>
      </c>
      <c r="E59" s="417">
        <f t="shared" si="10"/>
        <v>0.26184923397079407</v>
      </c>
      <c r="F59" s="420">
        <v>336942</v>
      </c>
      <c r="G59" s="419">
        <f t="shared" si="7"/>
        <v>0.054690918770816964</v>
      </c>
      <c r="H59" s="418">
        <v>269682</v>
      </c>
      <c r="I59" s="417">
        <f t="shared" si="11"/>
        <v>0.2494048546065366</v>
      </c>
      <c r="J59" s="411"/>
    </row>
    <row r="60" spans="1:10" ht="16.5" customHeight="1">
      <c r="A60" s="428" t="s">
        <v>179</v>
      </c>
      <c r="B60" s="427">
        <f>SUM(B61:B67)</f>
        <v>11422</v>
      </c>
      <c r="C60" s="425">
        <f t="shared" si="6"/>
        <v>0.0185573006617395</v>
      </c>
      <c r="D60" s="424">
        <f>SUM(D61:D67)</f>
        <v>12478</v>
      </c>
      <c r="E60" s="423">
        <f>(B60/D60-1)</f>
        <v>-0.08462894694662604</v>
      </c>
      <c r="F60" s="426">
        <f>SUM(F61:F67)</f>
        <v>115384</v>
      </c>
      <c r="G60" s="425">
        <f t="shared" si="7"/>
        <v>0.01872861492913304</v>
      </c>
      <c r="H60" s="424">
        <f>SUM(H61:H67)</f>
        <v>121553</v>
      </c>
      <c r="I60" s="423">
        <f>(F60/H60-1)</f>
        <v>-0.05075152402655636</v>
      </c>
      <c r="J60" s="411"/>
    </row>
    <row r="61" spans="1:10" ht="16.5" customHeight="1">
      <c r="A61" s="422" t="s">
        <v>178</v>
      </c>
      <c r="B61" s="421">
        <v>2461</v>
      </c>
      <c r="C61" s="419">
        <f t="shared" si="6"/>
        <v>0.003998381800782779</v>
      </c>
      <c r="D61" s="418">
        <v>2607</v>
      </c>
      <c r="E61" s="417">
        <f aca="true" t="shared" si="12" ref="E61:E68">IF(ISERROR(B61/D61-1),"         /0",IF(B61/D61&gt;5,"  *  ",(B61/D61-1)))</f>
        <v>-0.05600306866129656</v>
      </c>
      <c r="F61" s="420">
        <v>23533</v>
      </c>
      <c r="G61" s="419">
        <f t="shared" si="7"/>
        <v>0.0038197713298835875</v>
      </c>
      <c r="H61" s="418">
        <v>25211</v>
      </c>
      <c r="I61" s="417">
        <f aca="true" t="shared" si="13" ref="I61:I68">IF(ISERROR(F61/H61-1),"         /0",IF(F61/H61&gt;5,"  *  ",(F61/H61-1)))</f>
        <v>-0.0665582483836421</v>
      </c>
      <c r="J61" s="411"/>
    </row>
    <row r="62" spans="1:10" ht="16.5" customHeight="1">
      <c r="A62" s="422" t="s">
        <v>177</v>
      </c>
      <c r="B62" s="421">
        <v>2158</v>
      </c>
      <c r="C62" s="419">
        <f t="shared" si="6"/>
        <v>0.003506098303977748</v>
      </c>
      <c r="D62" s="418">
        <v>2144</v>
      </c>
      <c r="E62" s="417">
        <f t="shared" si="12"/>
        <v>0.006529850746268551</v>
      </c>
      <c r="F62" s="420">
        <v>22069</v>
      </c>
      <c r="G62" s="419">
        <f t="shared" si="7"/>
        <v>0.0035821413963031015</v>
      </c>
      <c r="H62" s="418">
        <v>23013</v>
      </c>
      <c r="I62" s="417">
        <f t="shared" si="13"/>
        <v>-0.04102029287793851</v>
      </c>
      <c r="J62" s="411"/>
    </row>
    <row r="63" spans="1:10" ht="16.5" customHeight="1">
      <c r="A63" s="422" t="s">
        <v>176</v>
      </c>
      <c r="B63" s="421">
        <v>1880</v>
      </c>
      <c r="C63" s="419">
        <f t="shared" si="6"/>
        <v>0.003054432257404155</v>
      </c>
      <c r="D63" s="418">
        <v>1546</v>
      </c>
      <c r="E63" s="417">
        <f t="shared" si="12"/>
        <v>0.21604139715394566</v>
      </c>
      <c r="F63" s="420">
        <v>18861</v>
      </c>
      <c r="G63" s="419">
        <f t="shared" si="7"/>
        <v>0.0030614331811895782</v>
      </c>
      <c r="H63" s="418">
        <v>18191</v>
      </c>
      <c r="I63" s="417">
        <f t="shared" si="13"/>
        <v>0.03683140014292774</v>
      </c>
      <c r="J63" s="411"/>
    </row>
    <row r="64" spans="1:10" ht="16.5" customHeight="1">
      <c r="A64" s="422" t="s">
        <v>175</v>
      </c>
      <c r="B64" s="421">
        <v>824</v>
      </c>
      <c r="C64" s="419">
        <f t="shared" si="6"/>
        <v>0.001338751159628204</v>
      </c>
      <c r="D64" s="418">
        <v>911</v>
      </c>
      <c r="E64" s="417">
        <f t="shared" si="12"/>
        <v>-0.09549945115257963</v>
      </c>
      <c r="F64" s="420">
        <v>7200</v>
      </c>
      <c r="G64" s="419">
        <f t="shared" si="7"/>
        <v>0.0011686718044941924</v>
      </c>
      <c r="H64" s="418">
        <v>7874</v>
      </c>
      <c r="I64" s="417">
        <f t="shared" si="13"/>
        <v>-0.08559817119634239</v>
      </c>
      <c r="J64" s="411"/>
    </row>
    <row r="65" spans="1:10" ht="16.5" customHeight="1">
      <c r="A65" s="422" t="s">
        <v>174</v>
      </c>
      <c r="B65" s="421">
        <v>645</v>
      </c>
      <c r="C65" s="419">
        <f t="shared" si="6"/>
        <v>0.0010479302159711063</v>
      </c>
      <c r="D65" s="418">
        <v>827</v>
      </c>
      <c r="E65" s="417">
        <f t="shared" si="12"/>
        <v>-0.22007255139056836</v>
      </c>
      <c r="F65" s="420">
        <v>5816</v>
      </c>
      <c r="G65" s="419">
        <f t="shared" si="7"/>
        <v>0.0009440271131858643</v>
      </c>
      <c r="H65" s="418">
        <v>6588</v>
      </c>
      <c r="I65" s="417">
        <f t="shared" si="13"/>
        <v>-0.11718275652701882</v>
      </c>
      <c r="J65" s="411"/>
    </row>
    <row r="66" spans="1:10" ht="16.5" customHeight="1">
      <c r="A66" s="422" t="s">
        <v>173</v>
      </c>
      <c r="B66" s="421">
        <v>441</v>
      </c>
      <c r="C66" s="419">
        <f t="shared" si="6"/>
        <v>0.0007164918220825704</v>
      </c>
      <c r="D66" s="418">
        <v>493</v>
      </c>
      <c r="E66" s="417">
        <f t="shared" si="12"/>
        <v>-0.10547667342799194</v>
      </c>
      <c r="F66" s="420">
        <v>5120</v>
      </c>
      <c r="G66" s="419">
        <f t="shared" si="7"/>
        <v>0.0008310555054180924</v>
      </c>
      <c r="H66" s="418">
        <v>5118</v>
      </c>
      <c r="I66" s="417">
        <f t="shared" si="13"/>
        <v>0.0003907776475184921</v>
      </c>
      <c r="J66" s="411"/>
    </row>
    <row r="67" spans="1:10" ht="16.5" customHeight="1" thickBot="1">
      <c r="A67" s="422" t="s">
        <v>105</v>
      </c>
      <c r="B67" s="421">
        <v>3013</v>
      </c>
      <c r="C67" s="419">
        <f t="shared" si="6"/>
        <v>0.0048952151018929356</v>
      </c>
      <c r="D67" s="418">
        <v>3950</v>
      </c>
      <c r="E67" s="417">
        <f t="shared" si="12"/>
        <v>-0.23721518987341772</v>
      </c>
      <c r="F67" s="420">
        <v>32785</v>
      </c>
      <c r="G67" s="419">
        <f t="shared" si="7"/>
        <v>0.005321514598658625</v>
      </c>
      <c r="H67" s="418">
        <v>35558</v>
      </c>
      <c r="I67" s="417">
        <f t="shared" si="13"/>
        <v>-0.07798526351313351</v>
      </c>
      <c r="J67" s="411"/>
    </row>
    <row r="68" spans="1:10" ht="16.5" customHeight="1" thickBot="1">
      <c r="A68" s="416" t="s">
        <v>172</v>
      </c>
      <c r="B68" s="415">
        <v>1162</v>
      </c>
      <c r="C68" s="414">
        <f t="shared" si="6"/>
        <v>0.001887899086757249</v>
      </c>
      <c r="D68" s="413">
        <v>1151</v>
      </c>
      <c r="E68" s="412">
        <f t="shared" si="12"/>
        <v>0.009556907037358897</v>
      </c>
      <c r="F68" s="415">
        <v>17454</v>
      </c>
      <c r="G68" s="414">
        <f t="shared" si="7"/>
        <v>0.0028330552327280045</v>
      </c>
      <c r="H68" s="413">
        <v>12284</v>
      </c>
      <c r="I68" s="412">
        <f t="shared" si="13"/>
        <v>0.4208726799088245</v>
      </c>
      <c r="J68" s="411"/>
    </row>
    <row r="69" ht="14.25">
      <c r="A69" s="192" t="s">
        <v>171</v>
      </c>
    </row>
    <row r="70" ht="14.25">
      <c r="A70" s="192"/>
    </row>
  </sheetData>
  <sheetProtection/>
  <mergeCells count="5">
    <mergeCell ref="H1:I1"/>
    <mergeCell ref="B4:E4"/>
    <mergeCell ref="F4:I4"/>
    <mergeCell ref="A4:A5"/>
    <mergeCell ref="A3:I3"/>
  </mergeCells>
  <conditionalFormatting sqref="I69:I65536 E69:E65536 E3:E5 I3:I5 G1:G11 C1:C11 C13:C62 G13:G62 G64:G65536 C64:C65536">
    <cfRule type="cellIs" priority="7" dxfId="78" operator="lessThan" stopIfTrue="1">
      <formula>0</formula>
    </cfRule>
  </conditionalFormatting>
  <conditionalFormatting sqref="E68 I68 E50 I50 E60 I60 E6:E7 I6:I7 E24 I24 I39 E39">
    <cfRule type="cellIs" priority="8" dxfId="78" operator="lessThan" stopIfTrue="1">
      <formula>0</formula>
    </cfRule>
    <cfRule type="cellIs" priority="9" dxfId="80" operator="greaterThanOrEqual" stopIfTrue="1">
      <formula>0</formula>
    </cfRule>
  </conditionalFormatting>
  <conditionalFormatting sqref="E61:E62 I61:I62 E8:E11 I8:I11 I13:I23 E13:E23 E25:E38 I25:I38 E40:E49 I40:I49 E51:E59 I51:I59 I64:I67 E64:E67">
    <cfRule type="cellIs" priority="10" dxfId="78" operator="lessThan" stopIfTrue="1">
      <formula>0</formula>
    </cfRule>
    <cfRule type="cellIs" priority="11" dxfId="80" operator="greaterThanOrEqual" stopIfTrue="1">
      <formula>0</formula>
    </cfRule>
  </conditionalFormatting>
  <conditionalFormatting sqref="G12 C12">
    <cfRule type="cellIs" priority="4" dxfId="78" operator="lessThan" stopIfTrue="1">
      <formula>0</formula>
    </cfRule>
  </conditionalFormatting>
  <conditionalFormatting sqref="E12 I12">
    <cfRule type="cellIs" priority="5" dxfId="78" operator="lessThan" stopIfTrue="1">
      <formula>0</formula>
    </cfRule>
    <cfRule type="cellIs" priority="6" dxfId="80" operator="greaterThanOrEqual" stopIfTrue="1">
      <formula>0</formula>
    </cfRule>
  </conditionalFormatting>
  <conditionalFormatting sqref="C63 G63">
    <cfRule type="cellIs" priority="1" dxfId="78" operator="lessThan" stopIfTrue="1">
      <formula>0</formula>
    </cfRule>
  </conditionalFormatting>
  <conditionalFormatting sqref="E63 I63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41"/>
  <sheetViews>
    <sheetView showGridLines="0" zoomScale="85" zoomScaleNormal="85" zoomScalePageLayoutView="0" workbookViewId="0" topLeftCell="A1">
      <selection activeCell="N39" sqref="N39:O39"/>
    </sheetView>
  </sheetViews>
  <sheetFormatPr defaultColWidth="8.00390625" defaultRowHeight="15"/>
  <cols>
    <col min="1" max="1" width="21.28125" style="456" customWidth="1"/>
    <col min="2" max="4" width="8.57421875" style="456" bestFit="1" customWidth="1"/>
    <col min="5" max="5" width="9.421875" style="456" bestFit="1" customWidth="1"/>
    <col min="6" max="8" width="8.57421875" style="456" bestFit="1" customWidth="1"/>
    <col min="9" max="9" width="8.140625" style="456" bestFit="1" customWidth="1"/>
    <col min="10" max="10" width="10.7109375" style="456" customWidth="1"/>
    <col min="11" max="11" width="10.8515625" style="456" customWidth="1"/>
    <col min="12" max="12" width="10.57421875" style="456" customWidth="1"/>
    <col min="13" max="13" width="9.421875" style="456" bestFit="1" customWidth="1"/>
    <col min="14" max="14" width="10.421875" style="456" customWidth="1"/>
    <col min="15" max="15" width="10.28125" style="456" customWidth="1"/>
    <col min="16" max="16" width="10.421875" style="456" customWidth="1"/>
    <col min="17" max="17" width="8.140625" style="456" bestFit="1" customWidth="1"/>
    <col min="18" max="16384" width="8.00390625" style="456" customWidth="1"/>
  </cols>
  <sheetData>
    <row r="1" spans="16:17" ht="18.75" thickBot="1">
      <c r="P1" s="768" t="s">
        <v>36</v>
      </c>
      <c r="Q1" s="769"/>
    </row>
    <row r="2" ht="5.25" customHeight="1" thickBot="1"/>
    <row r="3" spans="1:17" ht="30" customHeight="1" thickBot="1">
      <c r="A3" s="787" t="s">
        <v>260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9"/>
    </row>
    <row r="4" spans="1:17" s="493" customFormat="1" ht="15.75" customHeight="1" thickBot="1">
      <c r="A4" s="790" t="s">
        <v>259</v>
      </c>
      <c r="B4" s="784" t="s">
        <v>53</v>
      </c>
      <c r="C4" s="785"/>
      <c r="D4" s="785"/>
      <c r="E4" s="785"/>
      <c r="F4" s="785"/>
      <c r="G4" s="785"/>
      <c r="H4" s="785"/>
      <c r="I4" s="786"/>
      <c r="J4" s="784" t="s">
        <v>52</v>
      </c>
      <c r="K4" s="785"/>
      <c r="L4" s="785"/>
      <c r="M4" s="785"/>
      <c r="N4" s="785"/>
      <c r="O4" s="785"/>
      <c r="P4" s="785"/>
      <c r="Q4" s="786"/>
    </row>
    <row r="5" spans="1:17" s="492" customFormat="1" ht="26.25" customHeight="1">
      <c r="A5" s="791"/>
      <c r="B5" s="778" t="s">
        <v>51</v>
      </c>
      <c r="C5" s="779"/>
      <c r="D5" s="779"/>
      <c r="E5" s="782" t="s">
        <v>48</v>
      </c>
      <c r="F5" s="778" t="s">
        <v>50</v>
      </c>
      <c r="G5" s="779"/>
      <c r="H5" s="779"/>
      <c r="I5" s="780" t="s">
        <v>46</v>
      </c>
      <c r="J5" s="778" t="s">
        <v>258</v>
      </c>
      <c r="K5" s="779"/>
      <c r="L5" s="779"/>
      <c r="M5" s="782" t="s">
        <v>48</v>
      </c>
      <c r="N5" s="778" t="s">
        <v>257</v>
      </c>
      <c r="O5" s="779"/>
      <c r="P5" s="779"/>
      <c r="Q5" s="782" t="s">
        <v>46</v>
      </c>
    </row>
    <row r="6" spans="1:17" s="489" customFormat="1" ht="15" thickBot="1">
      <c r="A6" s="792"/>
      <c r="B6" s="491" t="s">
        <v>25</v>
      </c>
      <c r="C6" s="490" t="s">
        <v>24</v>
      </c>
      <c r="D6" s="490" t="s">
        <v>21</v>
      </c>
      <c r="E6" s="783"/>
      <c r="F6" s="491" t="s">
        <v>25</v>
      </c>
      <c r="G6" s="490" t="s">
        <v>24</v>
      </c>
      <c r="H6" s="490" t="s">
        <v>21</v>
      </c>
      <c r="I6" s="781"/>
      <c r="J6" s="491" t="s">
        <v>25</v>
      </c>
      <c r="K6" s="490" t="s">
        <v>24</v>
      </c>
      <c r="L6" s="490" t="s">
        <v>21</v>
      </c>
      <c r="M6" s="783"/>
      <c r="N6" s="491" t="s">
        <v>25</v>
      </c>
      <c r="O6" s="490" t="s">
        <v>24</v>
      </c>
      <c r="P6" s="490" t="s">
        <v>21</v>
      </c>
      <c r="Q6" s="783"/>
    </row>
    <row r="7" spans="1:17" s="482" customFormat="1" ht="18" customHeight="1" thickBot="1">
      <c r="A7" s="488" t="s">
        <v>32</v>
      </c>
      <c r="B7" s="486">
        <f>B8+B12+B21+B27+B35+B39</f>
        <v>278636</v>
      </c>
      <c r="C7" s="485">
        <f>C8+C12+C21+C27+C35+C39</f>
        <v>336863</v>
      </c>
      <c r="D7" s="484">
        <f aca="true" t="shared" si="0" ref="D7:D39">C7+B7</f>
        <v>615499</v>
      </c>
      <c r="E7" s="487">
        <f aca="true" t="shared" si="1" ref="E7:E39">D7/$D$7</f>
        <v>1</v>
      </c>
      <c r="F7" s="486">
        <f>F8+F12+F21+F27+F35+F39</f>
        <v>240984</v>
      </c>
      <c r="G7" s="485">
        <f>G8+G12+G21+G27+G35+G39</f>
        <v>294563</v>
      </c>
      <c r="H7" s="484">
        <f aca="true" t="shared" si="2" ref="H7:H39">G7+F7</f>
        <v>535547</v>
      </c>
      <c r="I7" s="483">
        <f>IF(ISERROR(D7/H7-1),"         /0",(D7/H7-1))</f>
        <v>0.14929035173383465</v>
      </c>
      <c r="J7" s="486">
        <f>J8+J12+J21+J27+J35+J39</f>
        <v>3098787</v>
      </c>
      <c r="K7" s="485">
        <f>K8+K12+K21+K27+K35+K39</f>
        <v>3062053</v>
      </c>
      <c r="L7" s="484">
        <f aca="true" t="shared" si="3" ref="L7:L39">K7+J7</f>
        <v>6160840</v>
      </c>
      <c r="M7" s="487">
        <f aca="true" t="shared" si="4" ref="M7:M39">L7/$L$7</f>
        <v>1</v>
      </c>
      <c r="N7" s="486">
        <f>N8+N12+N21+N27+N35+N39</f>
        <v>2765029</v>
      </c>
      <c r="O7" s="485">
        <f>O8+O12+O21+O27+O35+O39</f>
        <v>2758468</v>
      </c>
      <c r="P7" s="484">
        <f aca="true" t="shared" si="5" ref="P7:P39">O7+N7</f>
        <v>5523497</v>
      </c>
      <c r="Q7" s="483">
        <f>IF(ISERROR(L7/P7-1),"         /0",(L7/P7-1))</f>
        <v>0.11538758869607424</v>
      </c>
    </row>
    <row r="8" spans="1:17" s="467" customFormat="1" ht="18.75" customHeight="1">
      <c r="A8" s="470" t="s">
        <v>256</v>
      </c>
      <c r="B8" s="469">
        <f>SUM(B9:B11)</f>
        <v>105399</v>
      </c>
      <c r="C8" s="433">
        <f>SUM(C9:C11)</f>
        <v>132473</v>
      </c>
      <c r="D8" s="433">
        <f t="shared" si="0"/>
        <v>237872</v>
      </c>
      <c r="E8" s="423">
        <f t="shared" si="1"/>
        <v>0.386470164858107</v>
      </c>
      <c r="F8" s="469">
        <f>SUM(F9:F11)</f>
        <v>97406</v>
      </c>
      <c r="G8" s="433">
        <f>SUM(G9:G11)</f>
        <v>117591</v>
      </c>
      <c r="H8" s="433">
        <f t="shared" si="2"/>
        <v>214997</v>
      </c>
      <c r="I8" s="468">
        <f aca="true" t="shared" si="6" ref="I8:I39">IF(ISERROR(D8/H8-1),"         /0",IF(D8/H8&gt;5,"  *  ",(D8/H8-1)))</f>
        <v>0.1063968334441876</v>
      </c>
      <c r="J8" s="469">
        <f>SUM(J9:J11)</f>
        <v>1178632</v>
      </c>
      <c r="K8" s="433">
        <f>SUM(K9:K11)</f>
        <v>1205490</v>
      </c>
      <c r="L8" s="433">
        <f t="shared" si="3"/>
        <v>2384122</v>
      </c>
      <c r="M8" s="423">
        <f t="shared" si="4"/>
        <v>0.3869800222047643</v>
      </c>
      <c r="N8" s="469">
        <f>SUM(N9:N11)</f>
        <v>1036135</v>
      </c>
      <c r="O8" s="433">
        <f>SUM(O9:O11)</f>
        <v>1054912</v>
      </c>
      <c r="P8" s="433">
        <f t="shared" si="5"/>
        <v>2091047</v>
      </c>
      <c r="Q8" s="468">
        <f aca="true" t="shared" si="7" ref="Q8:Q39">IF(ISERROR(L8/P8-1),"         /0",IF(L8/P8&gt;5,"  *  ",(L8/P8-1)))</f>
        <v>0.14015706007564632</v>
      </c>
    </row>
    <row r="9" spans="1:17" ht="18.75" customHeight="1">
      <c r="A9" s="466" t="s">
        <v>255</v>
      </c>
      <c r="B9" s="465">
        <v>102511</v>
      </c>
      <c r="C9" s="463">
        <v>129339</v>
      </c>
      <c r="D9" s="463">
        <f t="shared" si="0"/>
        <v>231850</v>
      </c>
      <c r="E9" s="464">
        <f t="shared" si="1"/>
        <v>0.37668623344635815</v>
      </c>
      <c r="F9" s="465">
        <v>94659</v>
      </c>
      <c r="G9" s="463">
        <v>114519</v>
      </c>
      <c r="H9" s="463">
        <f t="shared" si="2"/>
        <v>209178</v>
      </c>
      <c r="I9" s="462">
        <f t="shared" si="6"/>
        <v>0.10838615915631666</v>
      </c>
      <c r="J9" s="465">
        <v>1135345</v>
      </c>
      <c r="K9" s="463">
        <v>1172823</v>
      </c>
      <c r="L9" s="463">
        <f t="shared" si="3"/>
        <v>2308168</v>
      </c>
      <c r="M9" s="464">
        <f t="shared" si="4"/>
        <v>0.374651508560521</v>
      </c>
      <c r="N9" s="463">
        <v>997111</v>
      </c>
      <c r="O9" s="463">
        <v>1026353</v>
      </c>
      <c r="P9" s="463">
        <f t="shared" si="5"/>
        <v>2023464</v>
      </c>
      <c r="Q9" s="462">
        <f t="shared" si="7"/>
        <v>0.1407012924371276</v>
      </c>
    </row>
    <row r="10" spans="1:17" ht="18.75" customHeight="1">
      <c r="A10" s="466" t="s">
        <v>254</v>
      </c>
      <c r="B10" s="465">
        <v>2478</v>
      </c>
      <c r="C10" s="463">
        <v>2968</v>
      </c>
      <c r="D10" s="463">
        <f t="shared" si="0"/>
        <v>5446</v>
      </c>
      <c r="E10" s="464">
        <f t="shared" si="1"/>
        <v>0.008848105358416505</v>
      </c>
      <c r="F10" s="465">
        <v>2247</v>
      </c>
      <c r="G10" s="463">
        <v>2763</v>
      </c>
      <c r="H10" s="463">
        <f t="shared" si="2"/>
        <v>5010</v>
      </c>
      <c r="I10" s="462">
        <f t="shared" si="6"/>
        <v>0.0870259481037925</v>
      </c>
      <c r="J10" s="465">
        <v>37680</v>
      </c>
      <c r="K10" s="463">
        <v>29107</v>
      </c>
      <c r="L10" s="463">
        <f t="shared" si="3"/>
        <v>66787</v>
      </c>
      <c r="M10" s="464">
        <f t="shared" si="4"/>
        <v>0.010840567195382449</v>
      </c>
      <c r="N10" s="463">
        <v>33831</v>
      </c>
      <c r="O10" s="463">
        <v>24820</v>
      </c>
      <c r="P10" s="463">
        <f t="shared" si="5"/>
        <v>58651</v>
      </c>
      <c r="Q10" s="462">
        <f t="shared" si="7"/>
        <v>0.13871886242348808</v>
      </c>
    </row>
    <row r="11" spans="1:17" ht="18.75" customHeight="1" thickBot="1">
      <c r="A11" s="481" t="s">
        <v>253</v>
      </c>
      <c r="B11" s="480">
        <v>410</v>
      </c>
      <c r="C11" s="478">
        <v>166</v>
      </c>
      <c r="D11" s="478">
        <f t="shared" si="0"/>
        <v>576</v>
      </c>
      <c r="E11" s="479">
        <f t="shared" si="1"/>
        <v>0.0009358260533323369</v>
      </c>
      <c r="F11" s="480">
        <v>500</v>
      </c>
      <c r="G11" s="478">
        <v>309</v>
      </c>
      <c r="H11" s="478">
        <f t="shared" si="2"/>
        <v>809</v>
      </c>
      <c r="I11" s="477">
        <f t="shared" si="6"/>
        <v>-0.2880098887515451</v>
      </c>
      <c r="J11" s="480">
        <v>5607</v>
      </c>
      <c r="K11" s="478">
        <v>3560</v>
      </c>
      <c r="L11" s="478">
        <f t="shared" si="3"/>
        <v>9167</v>
      </c>
      <c r="M11" s="479">
        <f t="shared" si="4"/>
        <v>0.0014879464488608697</v>
      </c>
      <c r="N11" s="478">
        <v>5193</v>
      </c>
      <c r="O11" s="478">
        <v>3739</v>
      </c>
      <c r="P11" s="478">
        <f t="shared" si="5"/>
        <v>8932</v>
      </c>
      <c r="Q11" s="477">
        <f t="shared" si="7"/>
        <v>0.026309896999552107</v>
      </c>
    </row>
    <row r="12" spans="1:17" s="467" customFormat="1" ht="18.75" customHeight="1">
      <c r="A12" s="470" t="s">
        <v>212</v>
      </c>
      <c r="B12" s="469">
        <f>SUM(B13:B20)</f>
        <v>72584</v>
      </c>
      <c r="C12" s="433">
        <f>SUM(C13:C20)</f>
        <v>79811</v>
      </c>
      <c r="D12" s="433">
        <f t="shared" si="0"/>
        <v>152395</v>
      </c>
      <c r="E12" s="423">
        <f t="shared" si="1"/>
        <v>0.24759585312080118</v>
      </c>
      <c r="F12" s="469">
        <f>SUM(F13:F20)</f>
        <v>62165</v>
      </c>
      <c r="G12" s="433">
        <f>SUM(G13:G20)</f>
        <v>72898</v>
      </c>
      <c r="H12" s="433">
        <f t="shared" si="2"/>
        <v>135063</v>
      </c>
      <c r="I12" s="468">
        <f t="shared" si="6"/>
        <v>0.12832530004516407</v>
      </c>
      <c r="J12" s="469">
        <f>SUM(J13:J20)</f>
        <v>803638</v>
      </c>
      <c r="K12" s="433">
        <f>SUM(K13:K20)</f>
        <v>794796</v>
      </c>
      <c r="L12" s="433">
        <f t="shared" si="3"/>
        <v>1598434</v>
      </c>
      <c r="M12" s="423">
        <f t="shared" si="4"/>
        <v>0.25945065932567635</v>
      </c>
      <c r="N12" s="469">
        <f>SUM(N13:N20)</f>
        <v>715235</v>
      </c>
      <c r="O12" s="433">
        <f>SUM(O13:O20)</f>
        <v>722956</v>
      </c>
      <c r="P12" s="433">
        <f t="shared" si="5"/>
        <v>1438191</v>
      </c>
      <c r="Q12" s="468">
        <f t="shared" si="7"/>
        <v>0.1114198322754072</v>
      </c>
    </row>
    <row r="13" spans="1:17" ht="18.75" customHeight="1">
      <c r="A13" s="476" t="s">
        <v>252</v>
      </c>
      <c r="B13" s="474">
        <v>21641</v>
      </c>
      <c r="C13" s="473">
        <v>19904</v>
      </c>
      <c r="D13" s="473">
        <f t="shared" si="0"/>
        <v>41545</v>
      </c>
      <c r="E13" s="475">
        <f t="shared" si="1"/>
        <v>0.06749807879460405</v>
      </c>
      <c r="F13" s="474">
        <v>11957</v>
      </c>
      <c r="G13" s="473">
        <v>12557</v>
      </c>
      <c r="H13" s="473">
        <f t="shared" si="2"/>
        <v>24514</v>
      </c>
      <c r="I13" s="472">
        <f t="shared" si="6"/>
        <v>0.694745859508852</v>
      </c>
      <c r="J13" s="474">
        <v>217297</v>
      </c>
      <c r="K13" s="473">
        <v>209159</v>
      </c>
      <c r="L13" s="473">
        <f t="shared" si="3"/>
        <v>426456</v>
      </c>
      <c r="M13" s="475">
        <f t="shared" si="4"/>
        <v>0.06922043098019101</v>
      </c>
      <c r="N13" s="473">
        <v>133315</v>
      </c>
      <c r="O13" s="473">
        <v>131726</v>
      </c>
      <c r="P13" s="473">
        <f t="shared" si="5"/>
        <v>265041</v>
      </c>
      <c r="Q13" s="472">
        <f t="shared" si="7"/>
        <v>0.6090189819688274</v>
      </c>
    </row>
    <row r="14" spans="1:17" ht="18.75" customHeight="1">
      <c r="A14" s="476" t="s">
        <v>251</v>
      </c>
      <c r="B14" s="474">
        <v>16838</v>
      </c>
      <c r="C14" s="473">
        <v>18047</v>
      </c>
      <c r="D14" s="473">
        <f t="shared" si="0"/>
        <v>34885</v>
      </c>
      <c r="E14" s="475">
        <f t="shared" si="1"/>
        <v>0.05667759005294891</v>
      </c>
      <c r="F14" s="474">
        <v>16800</v>
      </c>
      <c r="G14" s="473">
        <v>17105</v>
      </c>
      <c r="H14" s="473">
        <f t="shared" si="2"/>
        <v>33905</v>
      </c>
      <c r="I14" s="472">
        <f t="shared" si="6"/>
        <v>0.02890429140244799</v>
      </c>
      <c r="J14" s="474">
        <v>196481</v>
      </c>
      <c r="K14" s="473">
        <v>193533</v>
      </c>
      <c r="L14" s="473">
        <f t="shared" si="3"/>
        <v>390014</v>
      </c>
      <c r="M14" s="475">
        <f t="shared" si="4"/>
        <v>0.06330532849416638</v>
      </c>
      <c r="N14" s="473">
        <v>178285</v>
      </c>
      <c r="O14" s="473">
        <v>180920</v>
      </c>
      <c r="P14" s="473">
        <f t="shared" si="5"/>
        <v>359205</v>
      </c>
      <c r="Q14" s="472">
        <f t="shared" si="7"/>
        <v>0.08576996422655592</v>
      </c>
    </row>
    <row r="15" spans="1:17" ht="18.75" customHeight="1">
      <c r="A15" s="476" t="s">
        <v>250</v>
      </c>
      <c r="B15" s="474">
        <v>9339</v>
      </c>
      <c r="C15" s="473">
        <v>10717</v>
      </c>
      <c r="D15" s="473">
        <f t="shared" si="0"/>
        <v>20056</v>
      </c>
      <c r="E15" s="475">
        <f t="shared" si="1"/>
        <v>0.03258494327366901</v>
      </c>
      <c r="F15" s="474">
        <v>7447</v>
      </c>
      <c r="G15" s="473">
        <v>8551</v>
      </c>
      <c r="H15" s="473">
        <f t="shared" si="2"/>
        <v>15998</v>
      </c>
      <c r="I15" s="472">
        <f t="shared" si="6"/>
        <v>0.25365670708838595</v>
      </c>
      <c r="J15" s="474">
        <v>90393</v>
      </c>
      <c r="K15" s="473">
        <v>91516</v>
      </c>
      <c r="L15" s="473">
        <f t="shared" si="3"/>
        <v>181909</v>
      </c>
      <c r="M15" s="475">
        <f t="shared" si="4"/>
        <v>0.02952665545607417</v>
      </c>
      <c r="N15" s="473">
        <v>68389</v>
      </c>
      <c r="O15" s="473">
        <v>69519</v>
      </c>
      <c r="P15" s="473">
        <f t="shared" si="5"/>
        <v>137908</v>
      </c>
      <c r="Q15" s="472">
        <f t="shared" si="7"/>
        <v>0.31906053310902927</v>
      </c>
    </row>
    <row r="16" spans="1:17" ht="18.75" customHeight="1">
      <c r="A16" s="476" t="s">
        <v>249</v>
      </c>
      <c r="B16" s="474">
        <v>7656</v>
      </c>
      <c r="C16" s="473">
        <v>12181</v>
      </c>
      <c r="D16" s="473">
        <f t="shared" si="0"/>
        <v>19837</v>
      </c>
      <c r="E16" s="475">
        <f t="shared" si="1"/>
        <v>0.032229134409641605</v>
      </c>
      <c r="F16" s="474">
        <v>5978</v>
      </c>
      <c r="G16" s="473">
        <v>7820</v>
      </c>
      <c r="H16" s="473">
        <f t="shared" si="2"/>
        <v>13798</v>
      </c>
      <c r="I16" s="472">
        <f t="shared" si="6"/>
        <v>0.43767212639512976</v>
      </c>
      <c r="J16" s="474">
        <v>86095</v>
      </c>
      <c r="K16" s="473">
        <v>92488</v>
      </c>
      <c r="L16" s="473">
        <f t="shared" si="3"/>
        <v>178583</v>
      </c>
      <c r="M16" s="475">
        <f t="shared" si="4"/>
        <v>0.028986794008609217</v>
      </c>
      <c r="N16" s="473">
        <v>66756</v>
      </c>
      <c r="O16" s="473">
        <v>69987</v>
      </c>
      <c r="P16" s="473">
        <f t="shared" si="5"/>
        <v>136743</v>
      </c>
      <c r="Q16" s="472">
        <f t="shared" si="7"/>
        <v>0.3059754429842845</v>
      </c>
    </row>
    <row r="17" spans="1:17" ht="18.75" customHeight="1">
      <c r="A17" s="476" t="s">
        <v>248</v>
      </c>
      <c r="B17" s="474">
        <v>8566</v>
      </c>
      <c r="C17" s="473">
        <v>9952</v>
      </c>
      <c r="D17" s="473">
        <f t="shared" si="0"/>
        <v>18518</v>
      </c>
      <c r="E17" s="475">
        <f t="shared" si="1"/>
        <v>0.030086157735430927</v>
      </c>
      <c r="F17" s="474">
        <v>13810</v>
      </c>
      <c r="G17" s="473">
        <v>20280</v>
      </c>
      <c r="H17" s="473">
        <f t="shared" si="2"/>
        <v>34090</v>
      </c>
      <c r="I17" s="472">
        <f t="shared" si="6"/>
        <v>-0.45679084775594014</v>
      </c>
      <c r="J17" s="474">
        <v>131112</v>
      </c>
      <c r="K17" s="473">
        <v>127840</v>
      </c>
      <c r="L17" s="473">
        <f t="shared" si="3"/>
        <v>258952</v>
      </c>
      <c r="M17" s="475">
        <f t="shared" si="4"/>
        <v>0.042031930710747234</v>
      </c>
      <c r="N17" s="473">
        <v>201492</v>
      </c>
      <c r="O17" s="473">
        <v>204872</v>
      </c>
      <c r="P17" s="473">
        <f t="shared" si="5"/>
        <v>406364</v>
      </c>
      <c r="Q17" s="472">
        <f t="shared" si="7"/>
        <v>-0.36275851207291987</v>
      </c>
    </row>
    <row r="18" spans="1:17" ht="18.75" customHeight="1">
      <c r="A18" s="476" t="s">
        <v>247</v>
      </c>
      <c r="B18" s="474">
        <v>7544</v>
      </c>
      <c r="C18" s="473">
        <v>7742</v>
      </c>
      <c r="D18" s="473">
        <f t="shared" si="0"/>
        <v>15286</v>
      </c>
      <c r="E18" s="475">
        <f t="shared" si="1"/>
        <v>0.024835133769510593</v>
      </c>
      <c r="F18" s="474">
        <v>5040</v>
      </c>
      <c r="G18" s="473">
        <v>5358</v>
      </c>
      <c r="H18" s="473">
        <f t="shared" si="2"/>
        <v>10398</v>
      </c>
      <c r="I18" s="472">
        <f t="shared" si="6"/>
        <v>0.47009040200038466</v>
      </c>
      <c r="J18" s="474">
        <v>66633</v>
      </c>
      <c r="K18" s="473">
        <v>64293</v>
      </c>
      <c r="L18" s="473">
        <f t="shared" si="3"/>
        <v>130926</v>
      </c>
      <c r="M18" s="475">
        <f t="shared" si="4"/>
        <v>0.021251322871556476</v>
      </c>
      <c r="N18" s="473">
        <v>53187</v>
      </c>
      <c r="O18" s="473">
        <v>51456</v>
      </c>
      <c r="P18" s="473">
        <f t="shared" si="5"/>
        <v>104643</v>
      </c>
      <c r="Q18" s="472">
        <f t="shared" si="7"/>
        <v>0.25116825779077434</v>
      </c>
    </row>
    <row r="19" spans="1:17" ht="18.75" customHeight="1">
      <c r="A19" s="476" t="s">
        <v>246</v>
      </c>
      <c r="B19" s="474">
        <v>555</v>
      </c>
      <c r="C19" s="473">
        <v>818</v>
      </c>
      <c r="D19" s="473">
        <f t="shared" si="0"/>
        <v>1373</v>
      </c>
      <c r="E19" s="475">
        <f t="shared" si="1"/>
        <v>0.0022307103667105876</v>
      </c>
      <c r="F19" s="474">
        <v>770</v>
      </c>
      <c r="G19" s="473">
        <v>855</v>
      </c>
      <c r="H19" s="473">
        <f t="shared" si="2"/>
        <v>1625</v>
      </c>
      <c r="I19" s="472">
        <f t="shared" si="6"/>
        <v>-0.1550769230769231</v>
      </c>
      <c r="J19" s="474">
        <v>9468</v>
      </c>
      <c r="K19" s="473">
        <v>8561</v>
      </c>
      <c r="L19" s="473">
        <f t="shared" si="3"/>
        <v>18029</v>
      </c>
      <c r="M19" s="475">
        <f t="shared" si="4"/>
        <v>0.002926386661559138</v>
      </c>
      <c r="N19" s="473">
        <v>8931</v>
      </c>
      <c r="O19" s="473">
        <v>8157</v>
      </c>
      <c r="P19" s="473">
        <f t="shared" si="5"/>
        <v>17088</v>
      </c>
      <c r="Q19" s="472">
        <f t="shared" si="7"/>
        <v>0.055067883895131065</v>
      </c>
    </row>
    <row r="20" spans="1:17" ht="18.75" customHeight="1" thickBot="1">
      <c r="A20" s="476" t="s">
        <v>232</v>
      </c>
      <c r="B20" s="474">
        <v>445</v>
      </c>
      <c r="C20" s="473">
        <v>450</v>
      </c>
      <c r="D20" s="473">
        <f t="shared" si="0"/>
        <v>895</v>
      </c>
      <c r="E20" s="475">
        <f t="shared" si="1"/>
        <v>0.0014541047182854887</v>
      </c>
      <c r="F20" s="474">
        <v>363</v>
      </c>
      <c r="G20" s="473">
        <v>372</v>
      </c>
      <c r="H20" s="473">
        <f t="shared" si="2"/>
        <v>735</v>
      </c>
      <c r="I20" s="472">
        <f t="shared" si="6"/>
        <v>0.217687074829932</v>
      </c>
      <c r="J20" s="474">
        <v>6159</v>
      </c>
      <c r="K20" s="473">
        <v>7406</v>
      </c>
      <c r="L20" s="473">
        <f t="shared" si="3"/>
        <v>13565</v>
      </c>
      <c r="M20" s="475">
        <f t="shared" si="4"/>
        <v>0.0022018101427727387</v>
      </c>
      <c r="N20" s="473">
        <v>4880</v>
      </c>
      <c r="O20" s="473">
        <v>6319</v>
      </c>
      <c r="P20" s="473">
        <f t="shared" si="5"/>
        <v>11199</v>
      </c>
      <c r="Q20" s="472">
        <f t="shared" si="7"/>
        <v>0.2112688632913653</v>
      </c>
    </row>
    <row r="21" spans="1:17" s="467" customFormat="1" ht="18.75" customHeight="1">
      <c r="A21" s="470" t="s">
        <v>198</v>
      </c>
      <c r="B21" s="469">
        <f>SUM(B22:B26)</f>
        <v>34374</v>
      </c>
      <c r="C21" s="433">
        <f>SUM(C22:C26)</f>
        <v>48530</v>
      </c>
      <c r="D21" s="433">
        <f t="shared" si="0"/>
        <v>82904</v>
      </c>
      <c r="E21" s="423">
        <f t="shared" si="1"/>
        <v>0.1346939637594862</v>
      </c>
      <c r="F21" s="469">
        <f>SUM(F22:F26)</f>
        <v>28081</v>
      </c>
      <c r="G21" s="433">
        <f>SUM(G22:G26)</f>
        <v>37990</v>
      </c>
      <c r="H21" s="433">
        <f t="shared" si="2"/>
        <v>66071</v>
      </c>
      <c r="I21" s="468">
        <f t="shared" si="6"/>
        <v>0.25477138230085816</v>
      </c>
      <c r="J21" s="469">
        <f>SUM(J22:J26)</f>
        <v>414888</v>
      </c>
      <c r="K21" s="433">
        <f>SUM(K22:K26)</f>
        <v>393188</v>
      </c>
      <c r="L21" s="433">
        <f t="shared" si="3"/>
        <v>808076</v>
      </c>
      <c r="M21" s="423">
        <f t="shared" si="4"/>
        <v>0.13116328292895124</v>
      </c>
      <c r="N21" s="469">
        <f>SUM(N22:N26)</f>
        <v>397342</v>
      </c>
      <c r="O21" s="433">
        <f>SUM(O22:O26)</f>
        <v>376783</v>
      </c>
      <c r="P21" s="433">
        <f t="shared" si="5"/>
        <v>774125</v>
      </c>
      <c r="Q21" s="468">
        <f t="shared" si="7"/>
        <v>0.04385725819473607</v>
      </c>
    </row>
    <row r="22" spans="1:17" ht="18.75" customHeight="1">
      <c r="A22" s="476" t="s">
        <v>245</v>
      </c>
      <c r="B22" s="474">
        <v>23309</v>
      </c>
      <c r="C22" s="473">
        <v>35074</v>
      </c>
      <c r="D22" s="473">
        <f t="shared" si="0"/>
        <v>58383</v>
      </c>
      <c r="E22" s="475">
        <f t="shared" si="1"/>
        <v>0.09485474387448233</v>
      </c>
      <c r="F22" s="474">
        <v>20269</v>
      </c>
      <c r="G22" s="473">
        <v>30248</v>
      </c>
      <c r="H22" s="473">
        <f t="shared" si="2"/>
        <v>50517</v>
      </c>
      <c r="I22" s="472">
        <f t="shared" si="6"/>
        <v>0.155709959023695</v>
      </c>
      <c r="J22" s="474">
        <v>306393</v>
      </c>
      <c r="K22" s="473">
        <v>302233</v>
      </c>
      <c r="L22" s="473">
        <f t="shared" si="3"/>
        <v>608626</v>
      </c>
      <c r="M22" s="475">
        <f t="shared" si="4"/>
        <v>0.0987894507891781</v>
      </c>
      <c r="N22" s="474">
        <v>295662</v>
      </c>
      <c r="O22" s="473">
        <v>295384</v>
      </c>
      <c r="P22" s="463">
        <f t="shared" si="5"/>
        <v>591046</v>
      </c>
      <c r="Q22" s="472">
        <f t="shared" si="7"/>
        <v>0.02974387780308141</v>
      </c>
    </row>
    <row r="23" spans="1:17" ht="18.75" customHeight="1">
      <c r="A23" s="476" t="s">
        <v>244</v>
      </c>
      <c r="B23" s="474">
        <v>6185</v>
      </c>
      <c r="C23" s="473">
        <v>7769</v>
      </c>
      <c r="D23" s="473">
        <f t="shared" si="0"/>
        <v>13954</v>
      </c>
      <c r="E23" s="475">
        <f t="shared" si="1"/>
        <v>0.022671036021179564</v>
      </c>
      <c r="F23" s="474">
        <v>6684</v>
      </c>
      <c r="G23" s="473">
        <v>7742</v>
      </c>
      <c r="H23" s="473">
        <f t="shared" si="2"/>
        <v>14426</v>
      </c>
      <c r="I23" s="472">
        <f t="shared" si="6"/>
        <v>-0.03271870234299179</v>
      </c>
      <c r="J23" s="474">
        <v>83989</v>
      </c>
      <c r="K23" s="473">
        <v>80573</v>
      </c>
      <c r="L23" s="473">
        <f t="shared" si="3"/>
        <v>164562</v>
      </c>
      <c r="M23" s="475">
        <f t="shared" si="4"/>
        <v>0.02671096798488518</v>
      </c>
      <c r="N23" s="474">
        <v>86025</v>
      </c>
      <c r="O23" s="473">
        <v>81399</v>
      </c>
      <c r="P23" s="463">
        <f t="shared" si="5"/>
        <v>167424</v>
      </c>
      <c r="Q23" s="472">
        <f t="shared" si="7"/>
        <v>-0.01709432339449546</v>
      </c>
    </row>
    <row r="24" spans="1:17" ht="18.75" customHeight="1">
      <c r="A24" s="476" t="s">
        <v>243</v>
      </c>
      <c r="B24" s="474">
        <v>4066</v>
      </c>
      <c r="C24" s="473">
        <v>5684</v>
      </c>
      <c r="D24" s="473">
        <f t="shared" si="0"/>
        <v>9750</v>
      </c>
      <c r="E24" s="475">
        <f t="shared" si="1"/>
        <v>0.01584080559026091</v>
      </c>
      <c r="F24" s="474">
        <v>133</v>
      </c>
      <c r="G24" s="473"/>
      <c r="H24" s="473">
        <f t="shared" si="2"/>
        <v>133</v>
      </c>
      <c r="I24" s="472" t="str">
        <f t="shared" si="6"/>
        <v>  *  </v>
      </c>
      <c r="J24" s="474">
        <v>9530</v>
      </c>
      <c r="K24" s="473">
        <v>10379</v>
      </c>
      <c r="L24" s="473">
        <f t="shared" si="3"/>
        <v>19909</v>
      </c>
      <c r="M24" s="475">
        <f t="shared" si="4"/>
        <v>0.0032315398549548438</v>
      </c>
      <c r="N24" s="474">
        <v>1463</v>
      </c>
      <c r="O24" s="473"/>
      <c r="P24" s="463">
        <f t="shared" si="5"/>
        <v>1463</v>
      </c>
      <c r="Q24" s="472" t="str">
        <f t="shared" si="7"/>
        <v>  *  </v>
      </c>
    </row>
    <row r="25" spans="1:17" ht="18.75" customHeight="1">
      <c r="A25" s="476" t="s">
        <v>242</v>
      </c>
      <c r="B25" s="474">
        <v>423</v>
      </c>
      <c r="C25" s="473"/>
      <c r="D25" s="473">
        <f t="shared" si="0"/>
        <v>423</v>
      </c>
      <c r="E25" s="475">
        <f t="shared" si="1"/>
        <v>0.0006872472579159349</v>
      </c>
      <c r="F25" s="474">
        <v>576</v>
      </c>
      <c r="G25" s="473"/>
      <c r="H25" s="473">
        <f t="shared" si="2"/>
        <v>576</v>
      </c>
      <c r="I25" s="472">
        <f t="shared" si="6"/>
        <v>-0.265625</v>
      </c>
      <c r="J25" s="474">
        <v>8463</v>
      </c>
      <c r="K25" s="473"/>
      <c r="L25" s="473">
        <f t="shared" si="3"/>
        <v>8463</v>
      </c>
      <c r="M25" s="475">
        <f t="shared" si="4"/>
        <v>0.001373676316865882</v>
      </c>
      <c r="N25" s="474">
        <v>7998</v>
      </c>
      <c r="O25" s="473">
        <v>0</v>
      </c>
      <c r="P25" s="463">
        <f t="shared" si="5"/>
        <v>7998</v>
      </c>
      <c r="Q25" s="472">
        <f t="shared" si="7"/>
        <v>0.058139534883721034</v>
      </c>
    </row>
    <row r="26" spans="1:17" ht="18.75" customHeight="1" thickBot="1">
      <c r="A26" s="476" t="s">
        <v>232</v>
      </c>
      <c r="B26" s="474">
        <v>391</v>
      </c>
      <c r="C26" s="473">
        <v>3</v>
      </c>
      <c r="D26" s="473">
        <f t="shared" si="0"/>
        <v>394</v>
      </c>
      <c r="E26" s="475">
        <f t="shared" si="1"/>
        <v>0.0006401310156474666</v>
      </c>
      <c r="F26" s="474">
        <v>419</v>
      </c>
      <c r="G26" s="473">
        <v>0</v>
      </c>
      <c r="H26" s="473">
        <f t="shared" si="2"/>
        <v>419</v>
      </c>
      <c r="I26" s="472">
        <f t="shared" si="6"/>
        <v>-0.059665871121718395</v>
      </c>
      <c r="J26" s="474">
        <v>6513</v>
      </c>
      <c r="K26" s="473">
        <v>3</v>
      </c>
      <c r="L26" s="473">
        <f t="shared" si="3"/>
        <v>6516</v>
      </c>
      <c r="M26" s="475">
        <f t="shared" si="4"/>
        <v>0.001057647983067244</v>
      </c>
      <c r="N26" s="474">
        <v>6194</v>
      </c>
      <c r="O26" s="473">
        <v>0</v>
      </c>
      <c r="P26" s="463">
        <f t="shared" si="5"/>
        <v>6194</v>
      </c>
      <c r="Q26" s="472">
        <f t="shared" si="7"/>
        <v>0.051985792702615496</v>
      </c>
    </row>
    <row r="27" spans="1:17" s="467" customFormat="1" ht="18.75" customHeight="1">
      <c r="A27" s="470" t="s">
        <v>241</v>
      </c>
      <c r="B27" s="469">
        <f>SUM(B28:B34)</f>
        <v>59721</v>
      </c>
      <c r="C27" s="433">
        <f>SUM(C28:C34)</f>
        <v>70023</v>
      </c>
      <c r="D27" s="433">
        <f t="shared" si="0"/>
        <v>129744</v>
      </c>
      <c r="E27" s="423">
        <f t="shared" si="1"/>
        <v>0.21079481851310888</v>
      </c>
      <c r="F27" s="469">
        <f>SUM(F28:F34)</f>
        <v>46564</v>
      </c>
      <c r="G27" s="433">
        <f>SUM(G28:G34)</f>
        <v>59223</v>
      </c>
      <c r="H27" s="433">
        <f t="shared" si="2"/>
        <v>105787</v>
      </c>
      <c r="I27" s="468">
        <f t="shared" si="6"/>
        <v>0.2264644994186431</v>
      </c>
      <c r="J27" s="469">
        <f>SUM(J28:J34)</f>
        <v>629470</v>
      </c>
      <c r="K27" s="433">
        <f>SUM(K28:K34)</f>
        <v>607900</v>
      </c>
      <c r="L27" s="433">
        <f t="shared" si="3"/>
        <v>1237370</v>
      </c>
      <c r="M27" s="423">
        <f t="shared" si="4"/>
        <v>0.20084436537874706</v>
      </c>
      <c r="N27" s="469">
        <f>SUM(N28:N34)</f>
        <v>545154</v>
      </c>
      <c r="O27" s="433">
        <f>SUM(O28:O34)</f>
        <v>541143</v>
      </c>
      <c r="P27" s="433">
        <f t="shared" si="5"/>
        <v>1086297</v>
      </c>
      <c r="Q27" s="468">
        <f t="shared" si="7"/>
        <v>0.13907154304946068</v>
      </c>
    </row>
    <row r="28" spans="1:17" s="471" customFormat="1" ht="18.75" customHeight="1">
      <c r="A28" s="466" t="s">
        <v>240</v>
      </c>
      <c r="B28" s="465">
        <v>38098</v>
      </c>
      <c r="C28" s="463">
        <v>44717</v>
      </c>
      <c r="D28" s="463">
        <f t="shared" si="0"/>
        <v>82815</v>
      </c>
      <c r="E28" s="464">
        <f t="shared" si="1"/>
        <v>0.13454936563666228</v>
      </c>
      <c r="F28" s="465">
        <v>30982</v>
      </c>
      <c r="G28" s="463">
        <v>38711</v>
      </c>
      <c r="H28" s="463">
        <f t="shared" si="2"/>
        <v>69693</v>
      </c>
      <c r="I28" s="462">
        <f t="shared" si="6"/>
        <v>0.18828289785200814</v>
      </c>
      <c r="J28" s="465">
        <v>403048</v>
      </c>
      <c r="K28" s="463">
        <v>390057</v>
      </c>
      <c r="L28" s="463">
        <f t="shared" si="3"/>
        <v>793105</v>
      </c>
      <c r="M28" s="464">
        <f t="shared" si="4"/>
        <v>0.12873325715324532</v>
      </c>
      <c r="N28" s="463">
        <v>370416</v>
      </c>
      <c r="O28" s="463">
        <v>373605</v>
      </c>
      <c r="P28" s="463">
        <f t="shared" si="5"/>
        <v>744021</v>
      </c>
      <c r="Q28" s="462">
        <f t="shared" si="7"/>
        <v>0.06597125618766131</v>
      </c>
    </row>
    <row r="29" spans="1:17" s="471" customFormat="1" ht="18.75" customHeight="1">
      <c r="A29" s="466" t="s">
        <v>239</v>
      </c>
      <c r="B29" s="465">
        <v>11579</v>
      </c>
      <c r="C29" s="463">
        <v>14407</v>
      </c>
      <c r="D29" s="463">
        <f t="shared" si="0"/>
        <v>25986</v>
      </c>
      <c r="E29" s="464">
        <f t="shared" si="1"/>
        <v>0.042219402468566154</v>
      </c>
      <c r="F29" s="465">
        <v>8630</v>
      </c>
      <c r="G29" s="463">
        <v>13014</v>
      </c>
      <c r="H29" s="463">
        <f t="shared" si="2"/>
        <v>21644</v>
      </c>
      <c r="I29" s="462">
        <f t="shared" si="6"/>
        <v>0.20060986878580667</v>
      </c>
      <c r="J29" s="465">
        <v>128594</v>
      </c>
      <c r="K29" s="463">
        <v>128925</v>
      </c>
      <c r="L29" s="463">
        <f t="shared" si="3"/>
        <v>257519</v>
      </c>
      <c r="M29" s="464">
        <f t="shared" si="4"/>
        <v>0.04179933255854721</v>
      </c>
      <c r="N29" s="463">
        <v>94327</v>
      </c>
      <c r="O29" s="463">
        <v>96396</v>
      </c>
      <c r="P29" s="463">
        <f t="shared" si="5"/>
        <v>190723</v>
      </c>
      <c r="Q29" s="462">
        <f t="shared" si="7"/>
        <v>0.3502251957026683</v>
      </c>
    </row>
    <row r="30" spans="1:17" s="471" customFormat="1" ht="18.75" customHeight="1">
      <c r="A30" s="466" t="s">
        <v>238</v>
      </c>
      <c r="B30" s="465">
        <v>3722</v>
      </c>
      <c r="C30" s="463">
        <v>4552</v>
      </c>
      <c r="D30" s="463">
        <f t="shared" si="0"/>
        <v>8274</v>
      </c>
      <c r="E30" s="464">
        <f t="shared" si="1"/>
        <v>0.013442751328596797</v>
      </c>
      <c r="F30" s="465">
        <v>2895</v>
      </c>
      <c r="G30" s="463">
        <v>3543</v>
      </c>
      <c r="H30" s="463">
        <f t="shared" si="2"/>
        <v>6438</v>
      </c>
      <c r="I30" s="462">
        <f t="shared" si="6"/>
        <v>0.28518173345759545</v>
      </c>
      <c r="J30" s="465">
        <v>38376</v>
      </c>
      <c r="K30" s="463">
        <v>35357</v>
      </c>
      <c r="L30" s="463">
        <f t="shared" si="3"/>
        <v>73733</v>
      </c>
      <c r="M30" s="464">
        <f t="shared" si="4"/>
        <v>0.01196801085566254</v>
      </c>
      <c r="N30" s="463">
        <v>34921</v>
      </c>
      <c r="O30" s="463">
        <v>30211</v>
      </c>
      <c r="P30" s="463">
        <f t="shared" si="5"/>
        <v>65132</v>
      </c>
      <c r="Q30" s="462">
        <f t="shared" si="7"/>
        <v>0.13205490388749008</v>
      </c>
    </row>
    <row r="31" spans="1:17" s="471" customFormat="1" ht="18.75" customHeight="1">
      <c r="A31" s="466" t="s">
        <v>237</v>
      </c>
      <c r="B31" s="465">
        <v>2976</v>
      </c>
      <c r="C31" s="463">
        <v>3110</v>
      </c>
      <c r="D31" s="463">
        <f t="shared" si="0"/>
        <v>6086</v>
      </c>
      <c r="E31" s="464">
        <f t="shared" si="1"/>
        <v>0.009887912084341323</v>
      </c>
      <c r="F31" s="465">
        <v>588</v>
      </c>
      <c r="G31" s="463">
        <v>464</v>
      </c>
      <c r="H31" s="463">
        <f t="shared" si="2"/>
        <v>1052</v>
      </c>
      <c r="I31" s="462" t="str">
        <f t="shared" si="6"/>
        <v>  *  </v>
      </c>
      <c r="J31" s="465">
        <v>17562</v>
      </c>
      <c r="K31" s="463">
        <v>16749</v>
      </c>
      <c r="L31" s="463">
        <f t="shared" si="3"/>
        <v>34311</v>
      </c>
      <c r="M31" s="464">
        <f t="shared" si="4"/>
        <v>0.005569208095000032</v>
      </c>
      <c r="N31" s="463">
        <v>6352</v>
      </c>
      <c r="O31" s="463">
        <v>5859</v>
      </c>
      <c r="P31" s="463">
        <f t="shared" si="5"/>
        <v>12211</v>
      </c>
      <c r="Q31" s="462">
        <f t="shared" si="7"/>
        <v>1.8098435836540823</v>
      </c>
    </row>
    <row r="32" spans="1:17" s="471" customFormat="1" ht="18.75" customHeight="1">
      <c r="A32" s="466" t="s">
        <v>236</v>
      </c>
      <c r="B32" s="465">
        <v>1683</v>
      </c>
      <c r="C32" s="463">
        <v>1706</v>
      </c>
      <c r="D32" s="463">
        <f t="shared" si="0"/>
        <v>3389</v>
      </c>
      <c r="E32" s="464">
        <f t="shared" si="1"/>
        <v>0.005506101553373766</v>
      </c>
      <c r="F32" s="465">
        <v>2049</v>
      </c>
      <c r="G32" s="463">
        <v>1863</v>
      </c>
      <c r="H32" s="463">
        <f t="shared" si="2"/>
        <v>3912</v>
      </c>
      <c r="I32" s="462">
        <f t="shared" si="6"/>
        <v>-0.13369120654396727</v>
      </c>
      <c r="J32" s="465">
        <v>20767</v>
      </c>
      <c r="K32" s="463">
        <v>19278</v>
      </c>
      <c r="L32" s="463">
        <f t="shared" si="3"/>
        <v>40045</v>
      </c>
      <c r="M32" s="464">
        <f t="shared" si="4"/>
        <v>0.006499925334856935</v>
      </c>
      <c r="N32" s="463">
        <v>21008</v>
      </c>
      <c r="O32" s="463">
        <v>18935</v>
      </c>
      <c r="P32" s="463">
        <f t="shared" si="5"/>
        <v>39943</v>
      </c>
      <c r="Q32" s="462">
        <f t="shared" si="7"/>
        <v>0.0025536389354829936</v>
      </c>
    </row>
    <row r="33" spans="1:17" s="471" customFormat="1" ht="18.75" customHeight="1">
      <c r="A33" s="466" t="s">
        <v>235</v>
      </c>
      <c r="B33" s="465">
        <v>1125</v>
      </c>
      <c r="C33" s="463">
        <v>1014</v>
      </c>
      <c r="D33" s="463">
        <f t="shared" si="0"/>
        <v>2139</v>
      </c>
      <c r="E33" s="464">
        <f t="shared" si="1"/>
        <v>0.003475229041801855</v>
      </c>
      <c r="F33" s="465">
        <v>837</v>
      </c>
      <c r="G33" s="463">
        <v>978</v>
      </c>
      <c r="H33" s="463">
        <f t="shared" si="2"/>
        <v>1815</v>
      </c>
      <c r="I33" s="462">
        <f t="shared" si="6"/>
        <v>0.17851239669421481</v>
      </c>
      <c r="J33" s="465">
        <v>11563</v>
      </c>
      <c r="K33" s="463">
        <v>10780</v>
      </c>
      <c r="L33" s="463">
        <f t="shared" si="3"/>
        <v>22343</v>
      </c>
      <c r="M33" s="464">
        <f t="shared" si="4"/>
        <v>0.0036266158510852415</v>
      </c>
      <c r="N33" s="463">
        <v>10131</v>
      </c>
      <c r="O33" s="463">
        <v>9622</v>
      </c>
      <c r="P33" s="463">
        <f t="shared" si="5"/>
        <v>19753</v>
      </c>
      <c r="Q33" s="462">
        <f t="shared" si="7"/>
        <v>0.13111932364704093</v>
      </c>
    </row>
    <row r="34" spans="1:17" s="471" customFormat="1" ht="18.75" customHeight="1" thickBot="1">
      <c r="A34" s="466" t="s">
        <v>232</v>
      </c>
      <c r="B34" s="465">
        <v>538</v>
      </c>
      <c r="C34" s="463">
        <v>517</v>
      </c>
      <c r="D34" s="463">
        <f t="shared" si="0"/>
        <v>1055</v>
      </c>
      <c r="E34" s="464">
        <f t="shared" si="1"/>
        <v>0.0017140563997666933</v>
      </c>
      <c r="F34" s="465">
        <v>583</v>
      </c>
      <c r="G34" s="463">
        <v>650</v>
      </c>
      <c r="H34" s="463">
        <f t="shared" si="2"/>
        <v>1233</v>
      </c>
      <c r="I34" s="462">
        <f t="shared" si="6"/>
        <v>-0.1443633414436334</v>
      </c>
      <c r="J34" s="465">
        <v>9560</v>
      </c>
      <c r="K34" s="463">
        <v>6754</v>
      </c>
      <c r="L34" s="463">
        <f t="shared" si="3"/>
        <v>16314</v>
      </c>
      <c r="M34" s="464">
        <f t="shared" si="4"/>
        <v>0.0026480155303497577</v>
      </c>
      <c r="N34" s="463">
        <v>7999</v>
      </c>
      <c r="O34" s="463">
        <v>6515</v>
      </c>
      <c r="P34" s="463">
        <f t="shared" si="5"/>
        <v>14514</v>
      </c>
      <c r="Q34" s="462">
        <f t="shared" si="7"/>
        <v>0.12401818933443565</v>
      </c>
    </row>
    <row r="35" spans="1:17" s="467" customFormat="1" ht="18.75" customHeight="1">
      <c r="A35" s="470" t="s">
        <v>179</v>
      </c>
      <c r="B35" s="469">
        <f>SUM(B36:B38)</f>
        <v>5725</v>
      </c>
      <c r="C35" s="433">
        <f>SUM(C36:C38)</f>
        <v>5697</v>
      </c>
      <c r="D35" s="433">
        <f t="shared" si="0"/>
        <v>11422</v>
      </c>
      <c r="E35" s="423">
        <f t="shared" si="1"/>
        <v>0.0185573006617395</v>
      </c>
      <c r="F35" s="469">
        <f>SUM(F36:F38)</f>
        <v>5912</v>
      </c>
      <c r="G35" s="433">
        <f>SUM(G36:G38)</f>
        <v>6566</v>
      </c>
      <c r="H35" s="433">
        <f t="shared" si="2"/>
        <v>12478</v>
      </c>
      <c r="I35" s="468">
        <f t="shared" si="6"/>
        <v>-0.08462894694662604</v>
      </c>
      <c r="J35" s="469">
        <f>SUM(J36:J38)</f>
        <v>58834</v>
      </c>
      <c r="K35" s="433">
        <f>SUM(K36:K38)</f>
        <v>56550</v>
      </c>
      <c r="L35" s="433">
        <f t="shared" si="3"/>
        <v>115384</v>
      </c>
      <c r="M35" s="423">
        <f t="shared" si="4"/>
        <v>0.01872861492913304</v>
      </c>
      <c r="N35" s="469">
        <f>SUM(N36:N38)</f>
        <v>61835</v>
      </c>
      <c r="O35" s="433">
        <f>SUM(O36:O38)</f>
        <v>59718</v>
      </c>
      <c r="P35" s="433">
        <f t="shared" si="5"/>
        <v>121553</v>
      </c>
      <c r="Q35" s="468">
        <f t="shared" si="7"/>
        <v>-0.05075152402655636</v>
      </c>
    </row>
    <row r="36" spans="1:17" ht="18.75" customHeight="1">
      <c r="A36" s="466" t="s">
        <v>234</v>
      </c>
      <c r="B36" s="465">
        <v>4088</v>
      </c>
      <c r="C36" s="463">
        <v>4597</v>
      </c>
      <c r="D36" s="463">
        <f t="shared" si="0"/>
        <v>8685</v>
      </c>
      <c r="E36" s="464">
        <f t="shared" si="1"/>
        <v>0.014110502210401641</v>
      </c>
      <c r="F36" s="465">
        <v>4142</v>
      </c>
      <c r="G36" s="463">
        <v>5222</v>
      </c>
      <c r="H36" s="463">
        <f t="shared" si="2"/>
        <v>9364</v>
      </c>
      <c r="I36" s="462">
        <f t="shared" si="6"/>
        <v>-0.07251174711661679</v>
      </c>
      <c r="J36" s="465">
        <v>42340</v>
      </c>
      <c r="K36" s="463">
        <v>41889</v>
      </c>
      <c r="L36" s="463">
        <f t="shared" si="3"/>
        <v>84229</v>
      </c>
      <c r="M36" s="464">
        <f t="shared" si="4"/>
        <v>0.013671674641769629</v>
      </c>
      <c r="N36" s="463">
        <v>44036</v>
      </c>
      <c r="O36" s="463">
        <v>43588</v>
      </c>
      <c r="P36" s="463">
        <f t="shared" si="5"/>
        <v>87624</v>
      </c>
      <c r="Q36" s="462">
        <f t="shared" si="7"/>
        <v>-0.03874509266867521</v>
      </c>
    </row>
    <row r="37" spans="1:17" ht="18.75" customHeight="1">
      <c r="A37" s="466" t="s">
        <v>233</v>
      </c>
      <c r="B37" s="465">
        <v>1554</v>
      </c>
      <c r="C37" s="463">
        <v>1051</v>
      </c>
      <c r="D37" s="463">
        <f t="shared" si="0"/>
        <v>2605</v>
      </c>
      <c r="E37" s="464">
        <f t="shared" si="1"/>
        <v>0.004232338314115864</v>
      </c>
      <c r="F37" s="465">
        <v>1552</v>
      </c>
      <c r="G37" s="463">
        <v>1176</v>
      </c>
      <c r="H37" s="463">
        <f t="shared" si="2"/>
        <v>2728</v>
      </c>
      <c r="I37" s="462">
        <f t="shared" si="6"/>
        <v>-0.0450879765395894</v>
      </c>
      <c r="J37" s="465">
        <v>15030</v>
      </c>
      <c r="K37" s="463">
        <v>12937</v>
      </c>
      <c r="L37" s="463">
        <f t="shared" si="3"/>
        <v>27967</v>
      </c>
      <c r="M37" s="464">
        <f t="shared" si="4"/>
        <v>0.004539478382817927</v>
      </c>
      <c r="N37" s="463">
        <v>15930</v>
      </c>
      <c r="O37" s="463">
        <v>13834</v>
      </c>
      <c r="P37" s="463">
        <f t="shared" si="5"/>
        <v>29764</v>
      </c>
      <c r="Q37" s="462">
        <f t="shared" si="7"/>
        <v>-0.060374949603547945</v>
      </c>
    </row>
    <row r="38" spans="1:17" ht="18.75" customHeight="1" thickBot="1">
      <c r="A38" s="466" t="s">
        <v>232</v>
      </c>
      <c r="B38" s="465">
        <v>83</v>
      </c>
      <c r="C38" s="463">
        <v>49</v>
      </c>
      <c r="D38" s="463">
        <f t="shared" si="0"/>
        <v>132</v>
      </c>
      <c r="E38" s="464">
        <f t="shared" si="1"/>
        <v>0.00021446013722199386</v>
      </c>
      <c r="F38" s="465">
        <v>218</v>
      </c>
      <c r="G38" s="463">
        <v>168</v>
      </c>
      <c r="H38" s="463">
        <f t="shared" si="2"/>
        <v>386</v>
      </c>
      <c r="I38" s="462">
        <f t="shared" si="6"/>
        <v>-0.6580310880829016</v>
      </c>
      <c r="J38" s="465">
        <v>1464</v>
      </c>
      <c r="K38" s="463">
        <v>1724</v>
      </c>
      <c r="L38" s="463">
        <f t="shared" si="3"/>
        <v>3188</v>
      </c>
      <c r="M38" s="464">
        <f t="shared" si="4"/>
        <v>0.0005174619045454841</v>
      </c>
      <c r="N38" s="463">
        <v>1869</v>
      </c>
      <c r="O38" s="463">
        <v>2296</v>
      </c>
      <c r="P38" s="463">
        <f t="shared" si="5"/>
        <v>4165</v>
      </c>
      <c r="Q38" s="462">
        <f t="shared" si="7"/>
        <v>-0.23457382953181272</v>
      </c>
    </row>
    <row r="39" spans="1:17" ht="18.75" customHeight="1" thickBot="1">
      <c r="A39" s="461" t="s">
        <v>172</v>
      </c>
      <c r="B39" s="459">
        <v>833</v>
      </c>
      <c r="C39" s="458">
        <v>329</v>
      </c>
      <c r="D39" s="458">
        <f t="shared" si="0"/>
        <v>1162</v>
      </c>
      <c r="E39" s="460">
        <f t="shared" si="1"/>
        <v>0.001887899086757249</v>
      </c>
      <c r="F39" s="459">
        <v>856</v>
      </c>
      <c r="G39" s="458">
        <v>295</v>
      </c>
      <c r="H39" s="458">
        <f t="shared" si="2"/>
        <v>1151</v>
      </c>
      <c r="I39" s="457">
        <f t="shared" si="6"/>
        <v>0.009556907037358897</v>
      </c>
      <c r="J39" s="459">
        <v>13325</v>
      </c>
      <c r="K39" s="458">
        <v>4129</v>
      </c>
      <c r="L39" s="458">
        <f t="shared" si="3"/>
        <v>17454</v>
      </c>
      <c r="M39" s="460">
        <f t="shared" si="4"/>
        <v>0.0028330552327280045</v>
      </c>
      <c r="N39" s="459">
        <v>9328</v>
      </c>
      <c r="O39" s="458">
        <v>2956</v>
      </c>
      <c r="P39" s="458">
        <f t="shared" si="5"/>
        <v>12284</v>
      </c>
      <c r="Q39" s="457">
        <f t="shared" si="7"/>
        <v>0.4208726799088245</v>
      </c>
    </row>
    <row r="40" ht="14.25">
      <c r="A40" s="192" t="s">
        <v>231</v>
      </c>
    </row>
    <row r="41" ht="14.25">
      <c r="A41" s="192" t="s">
        <v>56</v>
      </c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0:Q65536 I40:I65536 Q3:Q6 I3:I6">
    <cfRule type="cellIs" priority="1" dxfId="78" operator="lessThan" stopIfTrue="1">
      <formula>0</formula>
    </cfRule>
  </conditionalFormatting>
  <conditionalFormatting sqref="I7:I39 Q7:Q39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Q56"/>
  <sheetViews>
    <sheetView showGridLines="0" zoomScale="85" zoomScaleNormal="85" zoomScalePageLayoutView="0" workbookViewId="0" topLeftCell="A1">
      <selection activeCell="N54" sqref="N54:O54"/>
    </sheetView>
  </sheetViews>
  <sheetFormatPr defaultColWidth="8.00390625" defaultRowHeight="15"/>
  <cols>
    <col min="1" max="1" width="16.7109375" style="456" customWidth="1"/>
    <col min="2" max="4" width="8.421875" style="456" bestFit="1" customWidth="1"/>
    <col min="5" max="5" width="9.421875" style="456" bestFit="1" customWidth="1"/>
    <col min="6" max="8" width="8.421875" style="456" bestFit="1" customWidth="1"/>
    <col min="9" max="9" width="8.28125" style="456" bestFit="1" customWidth="1"/>
    <col min="10" max="10" width="10.57421875" style="456" customWidth="1"/>
    <col min="11" max="11" width="10.28125" style="456" customWidth="1"/>
    <col min="12" max="12" width="10.7109375" style="456" customWidth="1"/>
    <col min="13" max="13" width="9.421875" style="456" bestFit="1" customWidth="1"/>
    <col min="14" max="14" width="10.140625" style="456" customWidth="1"/>
    <col min="15" max="15" width="11.140625" style="456" customWidth="1"/>
    <col min="16" max="16" width="10.57421875" style="456" customWidth="1"/>
    <col min="17" max="17" width="8.28125" style="456" bestFit="1" customWidth="1"/>
    <col min="18" max="16384" width="8.00390625" style="456" customWidth="1"/>
  </cols>
  <sheetData>
    <row r="1" spans="16:17" ht="18.75" thickBot="1">
      <c r="P1" s="768" t="s">
        <v>36</v>
      </c>
      <c r="Q1" s="769"/>
    </row>
    <row r="2" ht="5.25" customHeight="1" thickBot="1"/>
    <row r="3" spans="1:17" ht="30" customHeight="1" thickBot="1">
      <c r="A3" s="787" t="s">
        <v>263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9"/>
    </row>
    <row r="4" spans="1:17" s="493" customFormat="1" ht="15.75" customHeight="1" thickBot="1">
      <c r="A4" s="790" t="s">
        <v>262</v>
      </c>
      <c r="B4" s="784" t="s">
        <v>53</v>
      </c>
      <c r="C4" s="785"/>
      <c r="D4" s="785"/>
      <c r="E4" s="785"/>
      <c r="F4" s="785"/>
      <c r="G4" s="785"/>
      <c r="H4" s="785"/>
      <c r="I4" s="786"/>
      <c r="J4" s="784" t="s">
        <v>52</v>
      </c>
      <c r="K4" s="785"/>
      <c r="L4" s="785"/>
      <c r="M4" s="785"/>
      <c r="N4" s="785"/>
      <c r="O4" s="785"/>
      <c r="P4" s="785"/>
      <c r="Q4" s="786"/>
    </row>
    <row r="5" spans="1:17" s="492" customFormat="1" ht="26.25" customHeight="1">
      <c r="A5" s="791"/>
      <c r="B5" s="778" t="s">
        <v>51</v>
      </c>
      <c r="C5" s="779"/>
      <c r="D5" s="779"/>
      <c r="E5" s="782" t="s">
        <v>48</v>
      </c>
      <c r="F5" s="778" t="s">
        <v>50</v>
      </c>
      <c r="G5" s="779"/>
      <c r="H5" s="779"/>
      <c r="I5" s="780" t="s">
        <v>46</v>
      </c>
      <c r="J5" s="778" t="s">
        <v>258</v>
      </c>
      <c r="K5" s="779"/>
      <c r="L5" s="779"/>
      <c r="M5" s="782" t="s">
        <v>48</v>
      </c>
      <c r="N5" s="778" t="s">
        <v>261</v>
      </c>
      <c r="O5" s="779"/>
      <c r="P5" s="779"/>
      <c r="Q5" s="782" t="s">
        <v>46</v>
      </c>
    </row>
    <row r="6" spans="1:17" s="489" customFormat="1" ht="15" thickBot="1">
      <c r="A6" s="792"/>
      <c r="B6" s="491" t="s">
        <v>25</v>
      </c>
      <c r="C6" s="490" t="s">
        <v>24</v>
      </c>
      <c r="D6" s="490" t="s">
        <v>21</v>
      </c>
      <c r="E6" s="783"/>
      <c r="F6" s="491" t="s">
        <v>25</v>
      </c>
      <c r="G6" s="490" t="s">
        <v>24</v>
      </c>
      <c r="H6" s="490" t="s">
        <v>21</v>
      </c>
      <c r="I6" s="781"/>
      <c r="J6" s="491" t="s">
        <v>25</v>
      </c>
      <c r="K6" s="490" t="s">
        <v>24</v>
      </c>
      <c r="L6" s="490" t="s">
        <v>21</v>
      </c>
      <c r="M6" s="783"/>
      <c r="N6" s="491" t="s">
        <v>25</v>
      </c>
      <c r="O6" s="490" t="s">
        <v>24</v>
      </c>
      <c r="P6" s="490" t="s">
        <v>21</v>
      </c>
      <c r="Q6" s="783"/>
    </row>
    <row r="7" spans="1:17" s="482" customFormat="1" ht="18" customHeight="1" thickBot="1">
      <c r="A7" s="488" t="s">
        <v>32</v>
      </c>
      <c r="B7" s="486">
        <f>B8+B20+B33+B40+B48+B54</f>
        <v>278636</v>
      </c>
      <c r="C7" s="485">
        <f>C8+C20+C33+C40+C48+C54</f>
        <v>336863</v>
      </c>
      <c r="D7" s="484">
        <f aca="true" t="shared" si="0" ref="D7:D54">C7+B7</f>
        <v>615499</v>
      </c>
      <c r="E7" s="487">
        <f aca="true" t="shared" si="1" ref="E7:E54">D7/$D$7</f>
        <v>1</v>
      </c>
      <c r="F7" s="486">
        <f>F8+F20+F33+F40+F48+F54</f>
        <v>240984</v>
      </c>
      <c r="G7" s="485">
        <f>G8+G20+G33+G40+G48+G54</f>
        <v>294563</v>
      </c>
      <c r="H7" s="484">
        <f aca="true" t="shared" si="2" ref="H7:H54">G7+F7</f>
        <v>535547</v>
      </c>
      <c r="I7" s="483">
        <f>IF(ISERROR(D7/H7-1),"         /0",(D7/H7-1))</f>
        <v>0.14929035173383465</v>
      </c>
      <c r="J7" s="486">
        <f>J8+J20+J33+J40+J48+J54</f>
        <v>3098787</v>
      </c>
      <c r="K7" s="485">
        <f>K8+K20+K33+K40+K48+K54</f>
        <v>3062053</v>
      </c>
      <c r="L7" s="484">
        <f aca="true" t="shared" si="3" ref="L7:L54">K7+J7</f>
        <v>6160840</v>
      </c>
      <c r="M7" s="487">
        <f aca="true" t="shared" si="4" ref="M7:M54">L7/$L$7</f>
        <v>1</v>
      </c>
      <c r="N7" s="486">
        <f>N8+N20+N33+N40+N48+N54</f>
        <v>2765029</v>
      </c>
      <c r="O7" s="485">
        <f>O8+O20+O33+O40+O48+O54</f>
        <v>2758468</v>
      </c>
      <c r="P7" s="484">
        <f aca="true" t="shared" si="5" ref="P7:P54">O7+N7</f>
        <v>5523497</v>
      </c>
      <c r="Q7" s="483">
        <f>IF(ISERROR(L7/P7-1),"         /0",(L7/P7-1))</f>
        <v>0.11538758869607424</v>
      </c>
    </row>
    <row r="8" spans="1:17" s="467" customFormat="1" ht="18.75" customHeight="1">
      <c r="A8" s="470" t="s">
        <v>256</v>
      </c>
      <c r="B8" s="469">
        <f>SUM(B9:B19)</f>
        <v>105399</v>
      </c>
      <c r="C8" s="433">
        <f>SUM(C9:C19)</f>
        <v>132473</v>
      </c>
      <c r="D8" s="433">
        <f t="shared" si="0"/>
        <v>237872</v>
      </c>
      <c r="E8" s="423">
        <f t="shared" si="1"/>
        <v>0.386470164858107</v>
      </c>
      <c r="F8" s="469">
        <f>SUM(F9:F19)</f>
        <v>97406</v>
      </c>
      <c r="G8" s="433">
        <f>SUM(G9:G19)</f>
        <v>117591</v>
      </c>
      <c r="H8" s="433">
        <f t="shared" si="2"/>
        <v>214997</v>
      </c>
      <c r="I8" s="468">
        <f aca="true" t="shared" si="6" ref="I8:I54">IF(ISERROR(D8/H8-1),"         /0",IF(D8/H8&gt;5,"  *  ",(D8/H8-1)))</f>
        <v>0.1063968334441876</v>
      </c>
      <c r="J8" s="469">
        <f>SUM(J9:J19)</f>
        <v>1178632</v>
      </c>
      <c r="K8" s="433">
        <f>SUM(K9:K19)</f>
        <v>1205490</v>
      </c>
      <c r="L8" s="433">
        <f t="shared" si="3"/>
        <v>2384122</v>
      </c>
      <c r="M8" s="423">
        <f t="shared" si="4"/>
        <v>0.3869800222047643</v>
      </c>
      <c r="N8" s="469">
        <f>SUM(N9:N19)</f>
        <v>1036135</v>
      </c>
      <c r="O8" s="433">
        <f>SUM(O9:O19)</f>
        <v>1054912</v>
      </c>
      <c r="P8" s="433">
        <f t="shared" si="5"/>
        <v>2091047</v>
      </c>
      <c r="Q8" s="468">
        <f aca="true" t="shared" si="7" ref="Q8:Q54">IF(ISERROR(L8/P8-1),"         /0",IF(L8/P8&gt;5,"  *  ",(L8/P8-1)))</f>
        <v>0.14015706007564632</v>
      </c>
    </row>
    <row r="9" spans="1:17" ht="18.75" customHeight="1">
      <c r="A9" s="466" t="s">
        <v>45</v>
      </c>
      <c r="B9" s="465">
        <v>39255</v>
      </c>
      <c r="C9" s="463">
        <v>48205</v>
      </c>
      <c r="D9" s="463">
        <f t="shared" si="0"/>
        <v>87460</v>
      </c>
      <c r="E9" s="464">
        <f t="shared" si="1"/>
        <v>0.14209608788966352</v>
      </c>
      <c r="F9" s="465">
        <v>37546</v>
      </c>
      <c r="G9" s="463">
        <v>48082</v>
      </c>
      <c r="H9" s="463">
        <f t="shared" si="2"/>
        <v>85628</v>
      </c>
      <c r="I9" s="462">
        <f t="shared" si="6"/>
        <v>0.021394870836642266</v>
      </c>
      <c r="J9" s="465">
        <v>436785</v>
      </c>
      <c r="K9" s="463">
        <v>454662</v>
      </c>
      <c r="L9" s="463">
        <f t="shared" si="3"/>
        <v>891447</v>
      </c>
      <c r="M9" s="464">
        <f t="shared" si="4"/>
        <v>0.14469569084735198</v>
      </c>
      <c r="N9" s="463">
        <v>410467</v>
      </c>
      <c r="O9" s="463">
        <v>438705</v>
      </c>
      <c r="P9" s="463">
        <f t="shared" si="5"/>
        <v>849172</v>
      </c>
      <c r="Q9" s="462">
        <f t="shared" si="7"/>
        <v>0.04978378938542494</v>
      </c>
    </row>
    <row r="10" spans="1:17" ht="18.75" customHeight="1">
      <c r="A10" s="466" t="s">
        <v>90</v>
      </c>
      <c r="B10" s="465">
        <v>19001</v>
      </c>
      <c r="C10" s="463">
        <v>23169</v>
      </c>
      <c r="D10" s="463">
        <f t="shared" si="0"/>
        <v>42170</v>
      </c>
      <c r="E10" s="464">
        <f t="shared" si="1"/>
        <v>0.06851351505039001</v>
      </c>
      <c r="F10" s="465">
        <v>19458</v>
      </c>
      <c r="G10" s="463">
        <v>23573</v>
      </c>
      <c r="H10" s="463">
        <f t="shared" si="2"/>
        <v>43031</v>
      </c>
      <c r="I10" s="462">
        <f t="shared" si="6"/>
        <v>-0.020008830842880743</v>
      </c>
      <c r="J10" s="465">
        <v>209850</v>
      </c>
      <c r="K10" s="463">
        <v>221281</v>
      </c>
      <c r="L10" s="463">
        <f t="shared" si="3"/>
        <v>431131</v>
      </c>
      <c r="M10" s="464">
        <f t="shared" si="4"/>
        <v>0.06997925607547023</v>
      </c>
      <c r="N10" s="463">
        <v>212475</v>
      </c>
      <c r="O10" s="463">
        <v>226478</v>
      </c>
      <c r="P10" s="463">
        <f t="shared" si="5"/>
        <v>438953</v>
      </c>
      <c r="Q10" s="462">
        <f t="shared" si="7"/>
        <v>-0.01781967545500318</v>
      </c>
    </row>
    <row r="11" spans="1:17" ht="18.75" customHeight="1">
      <c r="A11" s="466" t="s">
        <v>89</v>
      </c>
      <c r="B11" s="465">
        <v>13025</v>
      </c>
      <c r="C11" s="463">
        <v>15312</v>
      </c>
      <c r="D11" s="463">
        <f t="shared" si="0"/>
        <v>28337</v>
      </c>
      <c r="E11" s="464">
        <f t="shared" si="1"/>
        <v>0.04603906748833061</v>
      </c>
      <c r="F11" s="465">
        <v>9520</v>
      </c>
      <c r="G11" s="463">
        <v>11801</v>
      </c>
      <c r="H11" s="463">
        <f t="shared" si="2"/>
        <v>21321</v>
      </c>
      <c r="I11" s="462">
        <f t="shared" si="6"/>
        <v>0.329065240842362</v>
      </c>
      <c r="J11" s="465">
        <v>127345</v>
      </c>
      <c r="K11" s="463">
        <v>131043</v>
      </c>
      <c r="L11" s="463">
        <f t="shared" si="3"/>
        <v>258388</v>
      </c>
      <c r="M11" s="464">
        <f t="shared" si="4"/>
        <v>0.04194038475272852</v>
      </c>
      <c r="N11" s="463">
        <v>94244</v>
      </c>
      <c r="O11" s="463">
        <v>97274</v>
      </c>
      <c r="P11" s="463">
        <f t="shared" si="5"/>
        <v>191518</v>
      </c>
      <c r="Q11" s="462">
        <f t="shared" si="7"/>
        <v>0.3491577815140092</v>
      </c>
    </row>
    <row r="12" spans="1:17" ht="18.75" customHeight="1">
      <c r="A12" s="466" t="s">
        <v>44</v>
      </c>
      <c r="B12" s="465">
        <v>10901</v>
      </c>
      <c r="C12" s="463">
        <v>15132</v>
      </c>
      <c r="D12" s="463">
        <f t="shared" si="0"/>
        <v>26033</v>
      </c>
      <c r="E12" s="464">
        <f t="shared" si="1"/>
        <v>0.04229576327500126</v>
      </c>
      <c r="F12" s="465">
        <v>3792</v>
      </c>
      <c r="G12" s="463">
        <v>3703</v>
      </c>
      <c r="H12" s="463">
        <f t="shared" si="2"/>
        <v>7495</v>
      </c>
      <c r="I12" s="462">
        <f t="shared" si="6"/>
        <v>2.4733822548365576</v>
      </c>
      <c r="J12" s="465">
        <v>101264</v>
      </c>
      <c r="K12" s="463">
        <v>103036</v>
      </c>
      <c r="L12" s="463">
        <f t="shared" si="3"/>
        <v>204300</v>
      </c>
      <c r="M12" s="464">
        <f t="shared" si="4"/>
        <v>0.033161062452522705</v>
      </c>
      <c r="N12" s="463">
        <v>4427</v>
      </c>
      <c r="O12" s="463">
        <v>4008</v>
      </c>
      <c r="P12" s="463">
        <f t="shared" si="5"/>
        <v>8435</v>
      </c>
      <c r="Q12" s="462" t="str">
        <f t="shared" si="7"/>
        <v>  *  </v>
      </c>
    </row>
    <row r="13" spans="1:17" ht="18.75" customHeight="1">
      <c r="A13" s="466" t="s">
        <v>84</v>
      </c>
      <c r="B13" s="465">
        <v>8284</v>
      </c>
      <c r="C13" s="463">
        <v>12064</v>
      </c>
      <c r="D13" s="463">
        <f t="shared" si="0"/>
        <v>20348</v>
      </c>
      <c r="E13" s="464">
        <f t="shared" si="1"/>
        <v>0.033059355092372206</v>
      </c>
      <c r="F13" s="465">
        <v>8482</v>
      </c>
      <c r="G13" s="463">
        <v>10172</v>
      </c>
      <c r="H13" s="463">
        <f t="shared" si="2"/>
        <v>18654</v>
      </c>
      <c r="I13" s="462">
        <f t="shared" si="6"/>
        <v>0.09081162217218819</v>
      </c>
      <c r="J13" s="465">
        <v>93453</v>
      </c>
      <c r="K13" s="463">
        <v>109535</v>
      </c>
      <c r="L13" s="463">
        <f t="shared" si="3"/>
        <v>202988</v>
      </c>
      <c r="M13" s="464">
        <f t="shared" si="4"/>
        <v>0.03294810447925932</v>
      </c>
      <c r="N13" s="463">
        <v>98034</v>
      </c>
      <c r="O13" s="463">
        <v>107411</v>
      </c>
      <c r="P13" s="463">
        <f t="shared" si="5"/>
        <v>205445</v>
      </c>
      <c r="Q13" s="462">
        <f t="shared" si="7"/>
        <v>-0.011959405193604167</v>
      </c>
    </row>
    <row r="14" spans="1:17" ht="18.75" customHeight="1">
      <c r="A14" s="466" t="s">
        <v>80</v>
      </c>
      <c r="B14" s="465">
        <v>4774</v>
      </c>
      <c r="C14" s="463">
        <v>7040</v>
      </c>
      <c r="D14" s="463">
        <f t="shared" si="0"/>
        <v>11814</v>
      </c>
      <c r="E14" s="464">
        <f t="shared" si="1"/>
        <v>0.01919418228136845</v>
      </c>
      <c r="F14" s="465">
        <v>5900</v>
      </c>
      <c r="G14" s="463">
        <v>8543</v>
      </c>
      <c r="H14" s="463">
        <f t="shared" si="2"/>
        <v>14443</v>
      </c>
      <c r="I14" s="462">
        <f t="shared" si="6"/>
        <v>-0.18202589489718202</v>
      </c>
      <c r="J14" s="465">
        <v>70682</v>
      </c>
      <c r="K14" s="463">
        <v>72896</v>
      </c>
      <c r="L14" s="463">
        <f t="shared" si="3"/>
        <v>143578</v>
      </c>
      <c r="M14" s="464">
        <f t="shared" si="4"/>
        <v>0.023304938936898216</v>
      </c>
      <c r="N14" s="463">
        <v>71772</v>
      </c>
      <c r="O14" s="463">
        <v>71590</v>
      </c>
      <c r="P14" s="463">
        <f t="shared" si="5"/>
        <v>143362</v>
      </c>
      <c r="Q14" s="462">
        <f t="shared" si="7"/>
        <v>0.0015066754091042078</v>
      </c>
    </row>
    <row r="15" spans="1:17" ht="18.75" customHeight="1">
      <c r="A15" s="466" t="s">
        <v>76</v>
      </c>
      <c r="B15" s="465">
        <v>3987</v>
      </c>
      <c r="C15" s="463">
        <v>4277</v>
      </c>
      <c r="D15" s="463">
        <f t="shared" si="0"/>
        <v>8264</v>
      </c>
      <c r="E15" s="464">
        <f t="shared" si="1"/>
        <v>0.013426504348504223</v>
      </c>
      <c r="F15" s="465">
        <v>4078</v>
      </c>
      <c r="G15" s="463">
        <v>4264</v>
      </c>
      <c r="H15" s="463">
        <f t="shared" si="2"/>
        <v>8342</v>
      </c>
      <c r="I15" s="462">
        <f t="shared" si="6"/>
        <v>-0.009350275713258194</v>
      </c>
      <c r="J15" s="465">
        <v>43747</v>
      </c>
      <c r="K15" s="463">
        <v>42567</v>
      </c>
      <c r="L15" s="463">
        <f t="shared" si="3"/>
        <v>86314</v>
      </c>
      <c r="M15" s="464">
        <f t="shared" si="4"/>
        <v>0.014010102518487739</v>
      </c>
      <c r="N15" s="463">
        <v>40961</v>
      </c>
      <c r="O15" s="463">
        <v>39420</v>
      </c>
      <c r="P15" s="463">
        <f t="shared" si="5"/>
        <v>80381</v>
      </c>
      <c r="Q15" s="462">
        <f t="shared" si="7"/>
        <v>0.07381097523046498</v>
      </c>
    </row>
    <row r="16" spans="1:17" ht="18.75" customHeight="1">
      <c r="A16" s="466" t="s">
        <v>73</v>
      </c>
      <c r="B16" s="465">
        <v>2066</v>
      </c>
      <c r="C16" s="463">
        <v>2965</v>
      </c>
      <c r="D16" s="463">
        <f t="shared" si="0"/>
        <v>5031</v>
      </c>
      <c r="E16" s="464">
        <f t="shared" si="1"/>
        <v>0.00817385568457463</v>
      </c>
      <c r="F16" s="465">
        <v>1806</v>
      </c>
      <c r="G16" s="463">
        <v>2763</v>
      </c>
      <c r="H16" s="463">
        <f t="shared" si="2"/>
        <v>4569</v>
      </c>
      <c r="I16" s="462">
        <f t="shared" si="6"/>
        <v>0.10111621799080761</v>
      </c>
      <c r="J16" s="465">
        <v>31292</v>
      </c>
      <c r="K16" s="463">
        <v>28994</v>
      </c>
      <c r="L16" s="463">
        <f t="shared" si="3"/>
        <v>60286</v>
      </c>
      <c r="M16" s="464">
        <f t="shared" si="4"/>
        <v>0.009785353945241233</v>
      </c>
      <c r="N16" s="463">
        <v>27794</v>
      </c>
      <c r="O16" s="463">
        <v>24820</v>
      </c>
      <c r="P16" s="463">
        <f t="shared" si="5"/>
        <v>52614</v>
      </c>
      <c r="Q16" s="462">
        <f t="shared" si="7"/>
        <v>0.14581670277872805</v>
      </c>
    </row>
    <row r="17" spans="1:17" ht="18.75" customHeight="1">
      <c r="A17" s="466" t="s">
        <v>81</v>
      </c>
      <c r="B17" s="465">
        <v>2088</v>
      </c>
      <c r="C17" s="463">
        <v>2569</v>
      </c>
      <c r="D17" s="463">
        <f t="shared" si="0"/>
        <v>4657</v>
      </c>
      <c r="E17" s="464">
        <f t="shared" si="1"/>
        <v>0.007566218629112314</v>
      </c>
      <c r="F17" s="465">
        <v>2228</v>
      </c>
      <c r="G17" s="463">
        <v>2467</v>
      </c>
      <c r="H17" s="463">
        <f t="shared" si="2"/>
        <v>4695</v>
      </c>
      <c r="I17" s="462">
        <f t="shared" si="6"/>
        <v>-0.008093716719914767</v>
      </c>
      <c r="J17" s="465">
        <v>20331</v>
      </c>
      <c r="K17" s="463">
        <v>21869</v>
      </c>
      <c r="L17" s="463">
        <f t="shared" si="3"/>
        <v>42200</v>
      </c>
      <c r="M17" s="464">
        <f t="shared" si="4"/>
        <v>0.006849715298563183</v>
      </c>
      <c r="N17" s="463">
        <v>20922</v>
      </c>
      <c r="O17" s="463">
        <v>23133</v>
      </c>
      <c r="P17" s="463">
        <f t="shared" si="5"/>
        <v>44055</v>
      </c>
      <c r="Q17" s="462">
        <f t="shared" si="7"/>
        <v>-0.0421064578367949</v>
      </c>
    </row>
    <row r="18" spans="1:17" ht="18.75" customHeight="1">
      <c r="A18" s="466" t="s">
        <v>87</v>
      </c>
      <c r="B18" s="465">
        <v>1359</v>
      </c>
      <c r="C18" s="463">
        <v>1240</v>
      </c>
      <c r="D18" s="463">
        <f t="shared" si="0"/>
        <v>2599</v>
      </c>
      <c r="E18" s="464">
        <f t="shared" si="1"/>
        <v>0.0042225901260603185</v>
      </c>
      <c r="F18" s="465">
        <v>1898</v>
      </c>
      <c r="G18" s="463">
        <v>1999</v>
      </c>
      <c r="H18" s="463">
        <f t="shared" si="2"/>
        <v>3897</v>
      </c>
      <c r="I18" s="462">
        <f t="shared" si="6"/>
        <v>-0.33307672568642543</v>
      </c>
      <c r="J18" s="465">
        <v>20832</v>
      </c>
      <c r="K18" s="463">
        <v>17270</v>
      </c>
      <c r="L18" s="463">
        <f t="shared" si="3"/>
        <v>38102</v>
      </c>
      <c r="M18" s="464">
        <f t="shared" si="4"/>
        <v>0.006184546263171905</v>
      </c>
      <c r="N18" s="463">
        <v>24455</v>
      </c>
      <c r="O18" s="463">
        <v>19996</v>
      </c>
      <c r="P18" s="463">
        <f t="shared" si="5"/>
        <v>44451</v>
      </c>
      <c r="Q18" s="462">
        <f t="shared" si="7"/>
        <v>-0.1428314323637263</v>
      </c>
    </row>
    <row r="19" spans="1:17" ht="18.75" customHeight="1" thickBot="1">
      <c r="A19" s="466" t="s">
        <v>58</v>
      </c>
      <c r="B19" s="465">
        <v>659</v>
      </c>
      <c r="C19" s="463">
        <v>500</v>
      </c>
      <c r="D19" s="463">
        <f t="shared" si="0"/>
        <v>1159</v>
      </c>
      <c r="E19" s="464">
        <f t="shared" si="1"/>
        <v>0.0018830249927294764</v>
      </c>
      <c r="F19" s="465">
        <v>2698</v>
      </c>
      <c r="G19" s="463">
        <v>224</v>
      </c>
      <c r="H19" s="463">
        <f t="shared" si="2"/>
        <v>2922</v>
      </c>
      <c r="I19" s="462">
        <f t="shared" si="6"/>
        <v>-0.6033538672142369</v>
      </c>
      <c r="J19" s="465">
        <v>23051</v>
      </c>
      <c r="K19" s="463">
        <v>2337</v>
      </c>
      <c r="L19" s="463">
        <f t="shared" si="3"/>
        <v>25388</v>
      </c>
      <c r="M19" s="464">
        <f t="shared" si="4"/>
        <v>0.004120866635069244</v>
      </c>
      <c r="N19" s="463">
        <v>30584</v>
      </c>
      <c r="O19" s="463">
        <v>2077</v>
      </c>
      <c r="P19" s="463">
        <f t="shared" si="5"/>
        <v>32661</v>
      </c>
      <c r="Q19" s="462">
        <f t="shared" si="7"/>
        <v>-0.22268148556382228</v>
      </c>
    </row>
    <row r="20" spans="1:17" s="467" customFormat="1" ht="18.75" customHeight="1">
      <c r="A20" s="470" t="s">
        <v>212</v>
      </c>
      <c r="B20" s="469">
        <f>SUM(B21:B32)</f>
        <v>72584</v>
      </c>
      <c r="C20" s="433">
        <f>SUM(C21:C32)</f>
        <v>79811</v>
      </c>
      <c r="D20" s="433">
        <f t="shared" si="0"/>
        <v>152395</v>
      </c>
      <c r="E20" s="423">
        <f t="shared" si="1"/>
        <v>0.24759585312080118</v>
      </c>
      <c r="F20" s="469">
        <f>SUM(F21:F32)</f>
        <v>62165</v>
      </c>
      <c r="G20" s="433">
        <f>SUM(G21:G32)</f>
        <v>72898</v>
      </c>
      <c r="H20" s="433">
        <f t="shared" si="2"/>
        <v>135063</v>
      </c>
      <c r="I20" s="468">
        <f t="shared" si="6"/>
        <v>0.12832530004516407</v>
      </c>
      <c r="J20" s="469">
        <f>SUM(J21:J32)</f>
        <v>803638</v>
      </c>
      <c r="K20" s="433">
        <f>SUM(K21:K32)</f>
        <v>794796</v>
      </c>
      <c r="L20" s="433">
        <f t="shared" si="3"/>
        <v>1598434</v>
      </c>
      <c r="M20" s="423">
        <f t="shared" si="4"/>
        <v>0.25945065932567635</v>
      </c>
      <c r="N20" s="469">
        <f>SUM(N21:N32)</f>
        <v>715235</v>
      </c>
      <c r="O20" s="433">
        <f>SUM(O21:O32)</f>
        <v>722956</v>
      </c>
      <c r="P20" s="433">
        <f t="shared" si="5"/>
        <v>1438191</v>
      </c>
      <c r="Q20" s="468">
        <f t="shared" si="7"/>
        <v>0.1114198322754072</v>
      </c>
    </row>
    <row r="21" spans="1:17" ht="18.75" customHeight="1">
      <c r="A21" s="476" t="s">
        <v>45</v>
      </c>
      <c r="B21" s="474">
        <v>26573</v>
      </c>
      <c r="C21" s="473">
        <v>26423</v>
      </c>
      <c r="D21" s="473">
        <f t="shared" si="0"/>
        <v>52996</v>
      </c>
      <c r="E21" s="475">
        <f t="shared" si="1"/>
        <v>0.08610249569861202</v>
      </c>
      <c r="F21" s="474">
        <v>28152</v>
      </c>
      <c r="G21" s="473">
        <v>35601</v>
      </c>
      <c r="H21" s="473">
        <f t="shared" si="2"/>
        <v>63753</v>
      </c>
      <c r="I21" s="472">
        <f t="shared" si="6"/>
        <v>-0.16872931469891617</v>
      </c>
      <c r="J21" s="474">
        <v>325445</v>
      </c>
      <c r="K21" s="473">
        <v>322298</v>
      </c>
      <c r="L21" s="473">
        <f t="shared" si="3"/>
        <v>647743</v>
      </c>
      <c r="M21" s="475">
        <f t="shared" si="4"/>
        <v>0.105138747313678</v>
      </c>
      <c r="N21" s="473">
        <v>345355</v>
      </c>
      <c r="O21" s="473">
        <v>368868</v>
      </c>
      <c r="P21" s="473">
        <f t="shared" si="5"/>
        <v>714223</v>
      </c>
      <c r="Q21" s="472">
        <f t="shared" si="7"/>
        <v>-0.09308017243914013</v>
      </c>
    </row>
    <row r="22" spans="1:17" ht="18.75" customHeight="1">
      <c r="A22" s="476" t="s">
        <v>86</v>
      </c>
      <c r="B22" s="474">
        <v>11118</v>
      </c>
      <c r="C22" s="473">
        <v>10822</v>
      </c>
      <c r="D22" s="473">
        <f t="shared" si="0"/>
        <v>21940</v>
      </c>
      <c r="E22" s="475">
        <f t="shared" si="1"/>
        <v>0.03564587432311019</v>
      </c>
      <c r="F22" s="474">
        <v>1217</v>
      </c>
      <c r="G22" s="473">
        <v>1260</v>
      </c>
      <c r="H22" s="473">
        <f t="shared" si="2"/>
        <v>2477</v>
      </c>
      <c r="I22" s="472" t="str">
        <f t="shared" si="6"/>
        <v>  *  </v>
      </c>
      <c r="J22" s="474">
        <v>74568</v>
      </c>
      <c r="K22" s="473">
        <v>73382</v>
      </c>
      <c r="L22" s="473">
        <f t="shared" si="3"/>
        <v>147950</v>
      </c>
      <c r="M22" s="475">
        <f t="shared" si="4"/>
        <v>0.024014582427071635</v>
      </c>
      <c r="N22" s="473">
        <v>17448</v>
      </c>
      <c r="O22" s="473">
        <v>17751</v>
      </c>
      <c r="P22" s="473">
        <f t="shared" si="5"/>
        <v>35199</v>
      </c>
      <c r="Q22" s="472">
        <f t="shared" si="7"/>
        <v>3.203244410352567</v>
      </c>
    </row>
    <row r="23" spans="1:17" ht="18.75" customHeight="1">
      <c r="A23" s="476" t="s">
        <v>85</v>
      </c>
      <c r="B23" s="474">
        <v>10339</v>
      </c>
      <c r="C23" s="473">
        <v>10949</v>
      </c>
      <c r="D23" s="473">
        <f t="shared" si="0"/>
        <v>21288</v>
      </c>
      <c r="E23" s="475">
        <f t="shared" si="1"/>
        <v>0.03458657122107428</v>
      </c>
      <c r="F23" s="474">
        <v>8177</v>
      </c>
      <c r="G23" s="473">
        <v>8466</v>
      </c>
      <c r="H23" s="473">
        <f t="shared" si="2"/>
        <v>16643</v>
      </c>
      <c r="I23" s="472">
        <f t="shared" si="6"/>
        <v>0.27909631676981306</v>
      </c>
      <c r="J23" s="474">
        <v>105177</v>
      </c>
      <c r="K23" s="473">
        <v>103390</v>
      </c>
      <c r="L23" s="473">
        <f t="shared" si="3"/>
        <v>208567</v>
      </c>
      <c r="M23" s="475">
        <f t="shared" si="4"/>
        <v>0.03385366281221392</v>
      </c>
      <c r="N23" s="473">
        <v>79477</v>
      </c>
      <c r="O23" s="473">
        <v>78498</v>
      </c>
      <c r="P23" s="473">
        <f t="shared" si="5"/>
        <v>157975</v>
      </c>
      <c r="Q23" s="472">
        <f t="shared" si="7"/>
        <v>0.3202532046209843</v>
      </c>
    </row>
    <row r="24" spans="1:17" ht="18.75" customHeight="1">
      <c r="A24" s="476" t="s">
        <v>83</v>
      </c>
      <c r="B24" s="474">
        <v>9508</v>
      </c>
      <c r="C24" s="473">
        <v>10477</v>
      </c>
      <c r="D24" s="473">
        <f t="shared" si="0"/>
        <v>19985</v>
      </c>
      <c r="E24" s="475">
        <f t="shared" si="1"/>
        <v>0.032469589715011724</v>
      </c>
      <c r="F24" s="474">
        <v>10217</v>
      </c>
      <c r="G24" s="473">
        <v>10311</v>
      </c>
      <c r="H24" s="473">
        <f t="shared" si="2"/>
        <v>20528</v>
      </c>
      <c r="I24" s="472">
        <f t="shared" si="6"/>
        <v>-0.026451675759937676</v>
      </c>
      <c r="J24" s="474">
        <v>110596</v>
      </c>
      <c r="K24" s="473">
        <v>104710</v>
      </c>
      <c r="L24" s="473">
        <f t="shared" si="3"/>
        <v>215306</v>
      </c>
      <c r="M24" s="475">
        <f t="shared" si="4"/>
        <v>0.0349475071581148</v>
      </c>
      <c r="N24" s="473">
        <v>89500</v>
      </c>
      <c r="O24" s="473">
        <v>87637</v>
      </c>
      <c r="P24" s="473">
        <f t="shared" si="5"/>
        <v>177137</v>
      </c>
      <c r="Q24" s="472">
        <f t="shared" si="7"/>
        <v>0.21547728594251914</v>
      </c>
    </row>
    <row r="25" spans="1:17" ht="18.75" customHeight="1">
      <c r="A25" s="476" t="s">
        <v>81</v>
      </c>
      <c r="B25" s="474">
        <v>3814</v>
      </c>
      <c r="C25" s="473">
        <v>3956</v>
      </c>
      <c r="D25" s="473">
        <f t="shared" si="0"/>
        <v>7770</v>
      </c>
      <c r="E25" s="475">
        <f t="shared" si="1"/>
        <v>0.012623903531931002</v>
      </c>
      <c r="F25" s="474">
        <v>1866</v>
      </c>
      <c r="G25" s="473">
        <v>2142</v>
      </c>
      <c r="H25" s="473">
        <f t="shared" si="2"/>
        <v>4008</v>
      </c>
      <c r="I25" s="472">
        <f t="shared" si="6"/>
        <v>0.938622754491018</v>
      </c>
      <c r="J25" s="474">
        <v>29335</v>
      </c>
      <c r="K25" s="473">
        <v>29590</v>
      </c>
      <c r="L25" s="473">
        <f t="shared" si="3"/>
        <v>58925</v>
      </c>
      <c r="M25" s="475">
        <f t="shared" si="4"/>
        <v>0.00956444251108615</v>
      </c>
      <c r="N25" s="473">
        <v>19618</v>
      </c>
      <c r="O25" s="473">
        <v>20305</v>
      </c>
      <c r="P25" s="473">
        <f t="shared" si="5"/>
        <v>39923</v>
      </c>
      <c r="Q25" s="472">
        <f t="shared" si="7"/>
        <v>0.47596623500237967</v>
      </c>
    </row>
    <row r="26" spans="1:17" ht="18.75" customHeight="1">
      <c r="A26" s="476" t="s">
        <v>74</v>
      </c>
      <c r="B26" s="474">
        <v>2219</v>
      </c>
      <c r="C26" s="473">
        <v>3253</v>
      </c>
      <c r="D26" s="473">
        <f t="shared" si="0"/>
        <v>5472</v>
      </c>
      <c r="E26" s="475">
        <f t="shared" si="1"/>
        <v>0.0088903475066572</v>
      </c>
      <c r="F26" s="474">
        <v>917</v>
      </c>
      <c r="G26" s="473">
        <v>1418</v>
      </c>
      <c r="H26" s="473">
        <f t="shared" si="2"/>
        <v>2335</v>
      </c>
      <c r="I26" s="472">
        <f t="shared" si="6"/>
        <v>1.3434689507494646</v>
      </c>
      <c r="J26" s="474">
        <v>19437</v>
      </c>
      <c r="K26" s="473">
        <v>21004</v>
      </c>
      <c r="L26" s="473">
        <f t="shared" si="3"/>
        <v>40441</v>
      </c>
      <c r="M26" s="475">
        <f t="shared" si="4"/>
        <v>0.006564202284104116</v>
      </c>
      <c r="N26" s="473">
        <v>8632</v>
      </c>
      <c r="O26" s="473">
        <v>10167</v>
      </c>
      <c r="P26" s="473">
        <f t="shared" si="5"/>
        <v>18799</v>
      </c>
      <c r="Q26" s="472">
        <f t="shared" si="7"/>
        <v>1.151231448481302</v>
      </c>
    </row>
    <row r="27" spans="1:17" ht="18.75" customHeight="1">
      <c r="A27" s="476" t="s">
        <v>77</v>
      </c>
      <c r="B27" s="474">
        <v>1470</v>
      </c>
      <c r="C27" s="473">
        <v>3427</v>
      </c>
      <c r="D27" s="473">
        <f t="shared" si="0"/>
        <v>4897</v>
      </c>
      <c r="E27" s="475">
        <f t="shared" si="1"/>
        <v>0.007956146151334121</v>
      </c>
      <c r="F27" s="474"/>
      <c r="G27" s="473"/>
      <c r="H27" s="473">
        <f t="shared" si="2"/>
        <v>0</v>
      </c>
      <c r="I27" s="472" t="str">
        <f t="shared" si="6"/>
        <v>         /0</v>
      </c>
      <c r="J27" s="474">
        <v>2371</v>
      </c>
      <c r="K27" s="473">
        <v>4528</v>
      </c>
      <c r="L27" s="473">
        <f t="shared" si="3"/>
        <v>6899</v>
      </c>
      <c r="M27" s="475">
        <f t="shared" si="4"/>
        <v>0.001119814830445199</v>
      </c>
      <c r="N27" s="473"/>
      <c r="O27" s="473"/>
      <c r="P27" s="473">
        <f t="shared" si="5"/>
        <v>0</v>
      </c>
      <c r="Q27" s="472" t="str">
        <f t="shared" si="7"/>
        <v>         /0</v>
      </c>
    </row>
    <row r="28" spans="1:17" ht="18.75" customHeight="1">
      <c r="A28" s="476" t="s">
        <v>43</v>
      </c>
      <c r="B28" s="474">
        <v>2284</v>
      </c>
      <c r="C28" s="473">
        <v>2592</v>
      </c>
      <c r="D28" s="473">
        <f t="shared" si="0"/>
        <v>4876</v>
      </c>
      <c r="E28" s="475">
        <f t="shared" si="1"/>
        <v>0.007922027493139713</v>
      </c>
      <c r="F28" s="474">
        <v>1489</v>
      </c>
      <c r="G28" s="473">
        <v>2889</v>
      </c>
      <c r="H28" s="473">
        <f t="shared" si="2"/>
        <v>4378</v>
      </c>
      <c r="I28" s="472">
        <f t="shared" si="6"/>
        <v>0.11375057103700326</v>
      </c>
      <c r="J28" s="474">
        <v>31698</v>
      </c>
      <c r="K28" s="473">
        <v>32623</v>
      </c>
      <c r="L28" s="473">
        <f t="shared" si="3"/>
        <v>64321</v>
      </c>
      <c r="M28" s="475">
        <f t="shared" si="4"/>
        <v>0.010440297102343187</v>
      </c>
      <c r="N28" s="473">
        <v>25394</v>
      </c>
      <c r="O28" s="473">
        <v>27185</v>
      </c>
      <c r="P28" s="473">
        <f t="shared" si="5"/>
        <v>52579</v>
      </c>
      <c r="Q28" s="472">
        <f t="shared" si="7"/>
        <v>0.22332109777667886</v>
      </c>
    </row>
    <row r="29" spans="1:17" ht="18.75" customHeight="1">
      <c r="A29" s="476" t="s">
        <v>72</v>
      </c>
      <c r="B29" s="474">
        <v>1672</v>
      </c>
      <c r="C29" s="473">
        <v>3180</v>
      </c>
      <c r="D29" s="473">
        <f t="shared" si="0"/>
        <v>4852</v>
      </c>
      <c r="E29" s="475">
        <f t="shared" si="1"/>
        <v>0.007883034740917533</v>
      </c>
      <c r="F29" s="474">
        <v>2177</v>
      </c>
      <c r="G29" s="473">
        <v>3293</v>
      </c>
      <c r="H29" s="473">
        <f t="shared" si="2"/>
        <v>5470</v>
      </c>
      <c r="I29" s="472">
        <f t="shared" si="6"/>
        <v>-0.11297989031078615</v>
      </c>
      <c r="J29" s="474">
        <v>27627</v>
      </c>
      <c r="K29" s="473">
        <v>29985</v>
      </c>
      <c r="L29" s="473">
        <f t="shared" si="3"/>
        <v>57612</v>
      </c>
      <c r="M29" s="475">
        <f t="shared" si="4"/>
        <v>0.009351322222294362</v>
      </c>
      <c r="N29" s="473">
        <v>18500</v>
      </c>
      <c r="O29" s="473">
        <v>20264</v>
      </c>
      <c r="P29" s="473">
        <f t="shared" si="5"/>
        <v>38764</v>
      </c>
      <c r="Q29" s="472">
        <f t="shared" si="7"/>
        <v>0.4862243318542978</v>
      </c>
    </row>
    <row r="30" spans="1:17" ht="18.75" customHeight="1">
      <c r="A30" s="476" t="s">
        <v>87</v>
      </c>
      <c r="B30" s="474">
        <v>2078</v>
      </c>
      <c r="C30" s="473">
        <v>2493</v>
      </c>
      <c r="D30" s="473">
        <f t="shared" si="0"/>
        <v>4571</v>
      </c>
      <c r="E30" s="475">
        <f t="shared" si="1"/>
        <v>0.007426494600316166</v>
      </c>
      <c r="F30" s="474">
        <v>1405</v>
      </c>
      <c r="G30" s="473">
        <v>1736</v>
      </c>
      <c r="H30" s="473">
        <f t="shared" si="2"/>
        <v>3141</v>
      </c>
      <c r="I30" s="472">
        <f t="shared" si="6"/>
        <v>0.45526902260426616</v>
      </c>
      <c r="J30" s="474">
        <v>25660</v>
      </c>
      <c r="K30" s="473">
        <v>26498</v>
      </c>
      <c r="L30" s="473">
        <f t="shared" si="3"/>
        <v>52158</v>
      </c>
      <c r="M30" s="475">
        <f t="shared" si="4"/>
        <v>0.008466053330390012</v>
      </c>
      <c r="N30" s="473">
        <v>23661</v>
      </c>
      <c r="O30" s="473">
        <v>26293</v>
      </c>
      <c r="P30" s="473">
        <f t="shared" si="5"/>
        <v>49954</v>
      </c>
      <c r="Q30" s="472">
        <f t="shared" si="7"/>
        <v>0.04412059094366816</v>
      </c>
    </row>
    <row r="31" spans="1:17" ht="18.75" customHeight="1">
      <c r="A31" s="476" t="s">
        <v>71</v>
      </c>
      <c r="B31" s="474">
        <v>1145</v>
      </c>
      <c r="C31" s="473">
        <v>1188</v>
      </c>
      <c r="D31" s="473">
        <f t="shared" si="0"/>
        <v>2333</v>
      </c>
      <c r="E31" s="475">
        <f t="shared" si="1"/>
        <v>0.0037904204555978156</v>
      </c>
      <c r="F31" s="474">
        <v>553</v>
      </c>
      <c r="G31" s="473">
        <v>603</v>
      </c>
      <c r="H31" s="473">
        <f t="shared" si="2"/>
        <v>1156</v>
      </c>
      <c r="I31" s="472">
        <f t="shared" si="6"/>
        <v>1.0181660899653977</v>
      </c>
      <c r="J31" s="474">
        <v>8535</v>
      </c>
      <c r="K31" s="473">
        <v>8669</v>
      </c>
      <c r="L31" s="473">
        <f t="shared" si="3"/>
        <v>17204</v>
      </c>
      <c r="M31" s="475">
        <f t="shared" si="4"/>
        <v>0.0027924763506275117</v>
      </c>
      <c r="N31" s="473">
        <v>4756</v>
      </c>
      <c r="O31" s="473">
        <v>4955</v>
      </c>
      <c r="P31" s="473">
        <f t="shared" si="5"/>
        <v>9711</v>
      </c>
      <c r="Q31" s="472">
        <f t="shared" si="7"/>
        <v>0.7715992173823498</v>
      </c>
    </row>
    <row r="32" spans="1:17" ht="18.75" customHeight="1" thickBot="1">
      <c r="A32" s="476" t="s">
        <v>58</v>
      </c>
      <c r="B32" s="474">
        <v>364</v>
      </c>
      <c r="C32" s="473">
        <v>1051</v>
      </c>
      <c r="D32" s="473">
        <f t="shared" si="0"/>
        <v>1415</v>
      </c>
      <c r="E32" s="475">
        <f t="shared" si="1"/>
        <v>0.002298947683099404</v>
      </c>
      <c r="F32" s="474">
        <v>5995</v>
      </c>
      <c r="G32" s="473">
        <v>5179</v>
      </c>
      <c r="H32" s="473">
        <f t="shared" si="2"/>
        <v>11174</v>
      </c>
      <c r="I32" s="472">
        <f t="shared" si="6"/>
        <v>-0.8733667442276714</v>
      </c>
      <c r="J32" s="474">
        <v>43189</v>
      </c>
      <c r="K32" s="473">
        <v>38119</v>
      </c>
      <c r="L32" s="473">
        <f t="shared" si="3"/>
        <v>81308</v>
      </c>
      <c r="M32" s="475">
        <f t="shared" si="4"/>
        <v>0.01319755098330747</v>
      </c>
      <c r="N32" s="473">
        <v>82894</v>
      </c>
      <c r="O32" s="473">
        <v>61033</v>
      </c>
      <c r="P32" s="473">
        <f t="shared" si="5"/>
        <v>143927</v>
      </c>
      <c r="Q32" s="472">
        <f t="shared" si="7"/>
        <v>-0.43507472538161707</v>
      </c>
    </row>
    <row r="33" spans="1:17" s="467" customFormat="1" ht="18.75" customHeight="1">
      <c r="A33" s="470" t="s">
        <v>198</v>
      </c>
      <c r="B33" s="469">
        <f>SUM(B34:B39)</f>
        <v>34374</v>
      </c>
      <c r="C33" s="433">
        <f>SUM(C34:C39)</f>
        <v>48530</v>
      </c>
      <c r="D33" s="433">
        <f t="shared" si="0"/>
        <v>82904</v>
      </c>
      <c r="E33" s="423">
        <f t="shared" si="1"/>
        <v>0.1346939637594862</v>
      </c>
      <c r="F33" s="469">
        <f>SUM(F34:F39)</f>
        <v>28081</v>
      </c>
      <c r="G33" s="433">
        <f>SUM(G34:G39)</f>
        <v>37990</v>
      </c>
      <c r="H33" s="433">
        <f t="shared" si="2"/>
        <v>66071</v>
      </c>
      <c r="I33" s="468">
        <f t="shared" si="6"/>
        <v>0.25477138230085816</v>
      </c>
      <c r="J33" s="469">
        <f>SUM(J34:J39)</f>
        <v>414888</v>
      </c>
      <c r="K33" s="433">
        <f>SUM(K34:K39)</f>
        <v>393188</v>
      </c>
      <c r="L33" s="433">
        <f t="shared" si="3"/>
        <v>808076</v>
      </c>
      <c r="M33" s="423">
        <f t="shared" si="4"/>
        <v>0.13116328292895124</v>
      </c>
      <c r="N33" s="469">
        <f>SUM(N34:N39)</f>
        <v>397342</v>
      </c>
      <c r="O33" s="433">
        <f>SUM(O34:O39)</f>
        <v>376783</v>
      </c>
      <c r="P33" s="433">
        <f t="shared" si="5"/>
        <v>774125</v>
      </c>
      <c r="Q33" s="468">
        <f t="shared" si="7"/>
        <v>0.04385725819473607</v>
      </c>
    </row>
    <row r="34" spans="1:17" ht="18.75" customHeight="1">
      <c r="A34" s="476" t="s">
        <v>45</v>
      </c>
      <c r="B34" s="474">
        <v>12095</v>
      </c>
      <c r="C34" s="473">
        <v>18739</v>
      </c>
      <c r="D34" s="473">
        <f t="shared" si="0"/>
        <v>30834</v>
      </c>
      <c r="E34" s="475">
        <f t="shared" si="1"/>
        <v>0.05009593841744666</v>
      </c>
      <c r="F34" s="474">
        <v>9370</v>
      </c>
      <c r="G34" s="473">
        <v>16741</v>
      </c>
      <c r="H34" s="473">
        <f t="shared" si="2"/>
        <v>26111</v>
      </c>
      <c r="I34" s="472">
        <f t="shared" si="6"/>
        <v>0.1808816207728543</v>
      </c>
      <c r="J34" s="474">
        <v>155839</v>
      </c>
      <c r="K34" s="473">
        <v>169773</v>
      </c>
      <c r="L34" s="473">
        <f t="shared" si="3"/>
        <v>325612</v>
      </c>
      <c r="M34" s="475">
        <f t="shared" si="4"/>
        <v>0.05285188383402263</v>
      </c>
      <c r="N34" s="474">
        <v>130059</v>
      </c>
      <c r="O34" s="473">
        <v>155764</v>
      </c>
      <c r="P34" s="463">
        <f t="shared" si="5"/>
        <v>285823</v>
      </c>
      <c r="Q34" s="472">
        <f t="shared" si="7"/>
        <v>0.13920853115389598</v>
      </c>
    </row>
    <row r="35" spans="1:17" ht="18.75" customHeight="1">
      <c r="A35" s="476" t="s">
        <v>88</v>
      </c>
      <c r="B35" s="474">
        <v>11098</v>
      </c>
      <c r="C35" s="473">
        <v>16335</v>
      </c>
      <c r="D35" s="473">
        <f t="shared" si="0"/>
        <v>27433</v>
      </c>
      <c r="E35" s="475">
        <f t="shared" si="1"/>
        <v>0.0445703404879618</v>
      </c>
      <c r="F35" s="474">
        <v>8980</v>
      </c>
      <c r="G35" s="473">
        <v>11623</v>
      </c>
      <c r="H35" s="473">
        <f t="shared" si="2"/>
        <v>20603</v>
      </c>
      <c r="I35" s="472">
        <f t="shared" si="6"/>
        <v>0.3315051206135029</v>
      </c>
      <c r="J35" s="474">
        <v>133974</v>
      </c>
      <c r="K35" s="473">
        <v>132460</v>
      </c>
      <c r="L35" s="473">
        <f t="shared" si="3"/>
        <v>266434</v>
      </c>
      <c r="M35" s="475">
        <f t="shared" si="4"/>
        <v>0.04324637549425078</v>
      </c>
      <c r="N35" s="474">
        <v>123077</v>
      </c>
      <c r="O35" s="473">
        <v>117847</v>
      </c>
      <c r="P35" s="463">
        <f t="shared" si="5"/>
        <v>240924</v>
      </c>
      <c r="Q35" s="472">
        <f t="shared" si="7"/>
        <v>0.10588401321578589</v>
      </c>
    </row>
    <row r="36" spans="1:17" ht="18.75" customHeight="1">
      <c r="A36" s="476" t="s">
        <v>82</v>
      </c>
      <c r="B36" s="474">
        <v>6097</v>
      </c>
      <c r="C36" s="473">
        <v>7769</v>
      </c>
      <c r="D36" s="473">
        <f t="shared" si="0"/>
        <v>13866</v>
      </c>
      <c r="E36" s="475">
        <f t="shared" si="1"/>
        <v>0.0225280625963649</v>
      </c>
      <c r="F36" s="474">
        <v>6495</v>
      </c>
      <c r="G36" s="473">
        <v>7742</v>
      </c>
      <c r="H36" s="473">
        <f t="shared" si="2"/>
        <v>14237</v>
      </c>
      <c r="I36" s="472">
        <f t="shared" si="6"/>
        <v>-0.026058860715038268</v>
      </c>
      <c r="J36" s="474">
        <v>82164</v>
      </c>
      <c r="K36" s="473">
        <v>80573</v>
      </c>
      <c r="L36" s="473">
        <f t="shared" si="3"/>
        <v>162737</v>
      </c>
      <c r="M36" s="475">
        <f t="shared" si="4"/>
        <v>0.02641474214555158</v>
      </c>
      <c r="N36" s="474">
        <v>84041</v>
      </c>
      <c r="O36" s="473">
        <v>81399</v>
      </c>
      <c r="P36" s="463">
        <f t="shared" si="5"/>
        <v>165440</v>
      </c>
      <c r="Q36" s="472">
        <f t="shared" si="7"/>
        <v>-0.016338249516441028</v>
      </c>
    </row>
    <row r="37" spans="1:17" ht="18.75" customHeight="1">
      <c r="A37" s="476" t="s">
        <v>78</v>
      </c>
      <c r="B37" s="474">
        <v>3989</v>
      </c>
      <c r="C37" s="473">
        <v>5684</v>
      </c>
      <c r="D37" s="473">
        <f t="shared" si="0"/>
        <v>9673</v>
      </c>
      <c r="E37" s="475">
        <f t="shared" si="1"/>
        <v>0.01571570384354808</v>
      </c>
      <c r="F37" s="474"/>
      <c r="G37" s="473"/>
      <c r="H37" s="473">
        <f t="shared" si="2"/>
        <v>0</v>
      </c>
      <c r="I37" s="472" t="str">
        <f t="shared" si="6"/>
        <v>         /0</v>
      </c>
      <c r="J37" s="474">
        <v>7332</v>
      </c>
      <c r="K37" s="473">
        <v>10379</v>
      </c>
      <c r="L37" s="473">
        <f t="shared" si="3"/>
        <v>17711</v>
      </c>
      <c r="M37" s="475">
        <f t="shared" si="4"/>
        <v>0.0028747703235273113</v>
      </c>
      <c r="N37" s="474"/>
      <c r="O37" s="473"/>
      <c r="P37" s="463">
        <f t="shared" si="5"/>
        <v>0</v>
      </c>
      <c r="Q37" s="472" t="str">
        <f t="shared" si="7"/>
        <v>         /0</v>
      </c>
    </row>
    <row r="38" spans="1:17" ht="18.75" customHeight="1">
      <c r="A38" s="476" t="s">
        <v>84</v>
      </c>
      <c r="B38" s="474">
        <v>438</v>
      </c>
      <c r="C38" s="473"/>
      <c r="D38" s="473">
        <f t="shared" si="0"/>
        <v>438</v>
      </c>
      <c r="E38" s="475">
        <f t="shared" si="1"/>
        <v>0.0007116177280547978</v>
      </c>
      <c r="F38" s="474">
        <v>642</v>
      </c>
      <c r="G38" s="473"/>
      <c r="H38" s="473">
        <f t="shared" si="2"/>
        <v>642</v>
      </c>
      <c r="I38" s="472">
        <f t="shared" si="6"/>
        <v>-0.31775700934579443</v>
      </c>
      <c r="J38" s="474">
        <v>10717</v>
      </c>
      <c r="K38" s="473"/>
      <c r="L38" s="473">
        <f t="shared" si="3"/>
        <v>10717</v>
      </c>
      <c r="M38" s="475">
        <f t="shared" si="4"/>
        <v>0.001739535517883925</v>
      </c>
      <c r="N38" s="474">
        <v>7711</v>
      </c>
      <c r="O38" s="473"/>
      <c r="P38" s="463">
        <f t="shared" si="5"/>
        <v>7711</v>
      </c>
      <c r="Q38" s="472">
        <f t="shared" si="7"/>
        <v>0.38983270652314883</v>
      </c>
    </row>
    <row r="39" spans="1:17" ht="18.75" customHeight="1" thickBot="1">
      <c r="A39" s="476" t="s">
        <v>58</v>
      </c>
      <c r="B39" s="474">
        <v>657</v>
      </c>
      <c r="C39" s="473">
        <v>3</v>
      </c>
      <c r="D39" s="473">
        <f t="shared" si="0"/>
        <v>660</v>
      </c>
      <c r="E39" s="475">
        <f t="shared" si="1"/>
        <v>0.0010723006861099694</v>
      </c>
      <c r="F39" s="474">
        <v>2594</v>
      </c>
      <c r="G39" s="473">
        <v>1884</v>
      </c>
      <c r="H39" s="473">
        <f t="shared" si="2"/>
        <v>4478</v>
      </c>
      <c r="I39" s="472">
        <f t="shared" si="6"/>
        <v>-0.8526127735596248</v>
      </c>
      <c r="J39" s="474">
        <v>24862</v>
      </c>
      <c r="K39" s="473">
        <v>3</v>
      </c>
      <c r="L39" s="473">
        <f t="shared" si="3"/>
        <v>24865</v>
      </c>
      <c r="M39" s="475">
        <f t="shared" si="4"/>
        <v>0.004035975613715013</v>
      </c>
      <c r="N39" s="474">
        <v>52454</v>
      </c>
      <c r="O39" s="473">
        <v>21773</v>
      </c>
      <c r="P39" s="463">
        <f t="shared" si="5"/>
        <v>74227</v>
      </c>
      <c r="Q39" s="472">
        <f t="shared" si="7"/>
        <v>-0.6650140784350709</v>
      </c>
    </row>
    <row r="40" spans="1:17" s="467" customFormat="1" ht="18.75" customHeight="1">
      <c r="A40" s="470" t="s">
        <v>241</v>
      </c>
      <c r="B40" s="469">
        <f>SUM(B41:B47)</f>
        <v>59721</v>
      </c>
      <c r="C40" s="433">
        <f>SUM(C41:C47)</f>
        <v>70023</v>
      </c>
      <c r="D40" s="433">
        <f t="shared" si="0"/>
        <v>129744</v>
      </c>
      <c r="E40" s="423">
        <f t="shared" si="1"/>
        <v>0.21079481851310888</v>
      </c>
      <c r="F40" s="469">
        <f>SUM(F41:F47)</f>
        <v>46564</v>
      </c>
      <c r="G40" s="433">
        <f>SUM(G41:G47)</f>
        <v>59223</v>
      </c>
      <c r="H40" s="433">
        <f t="shared" si="2"/>
        <v>105787</v>
      </c>
      <c r="I40" s="468">
        <f t="shared" si="6"/>
        <v>0.2264644994186431</v>
      </c>
      <c r="J40" s="469">
        <f>SUM(J41:J47)</f>
        <v>629470</v>
      </c>
      <c r="K40" s="433">
        <f>SUM(K41:K47)</f>
        <v>607900</v>
      </c>
      <c r="L40" s="433">
        <f t="shared" si="3"/>
        <v>1237370</v>
      </c>
      <c r="M40" s="423">
        <f t="shared" si="4"/>
        <v>0.20084436537874706</v>
      </c>
      <c r="N40" s="469">
        <f>SUM(N41:N47)</f>
        <v>545154</v>
      </c>
      <c r="O40" s="433">
        <f>SUM(O41:O47)</f>
        <v>541143</v>
      </c>
      <c r="P40" s="433">
        <f t="shared" si="5"/>
        <v>1086297</v>
      </c>
      <c r="Q40" s="468">
        <f t="shared" si="7"/>
        <v>0.13907154304946068</v>
      </c>
    </row>
    <row r="41" spans="1:17" s="471" customFormat="1" ht="18.75" customHeight="1">
      <c r="A41" s="466" t="s">
        <v>43</v>
      </c>
      <c r="B41" s="465">
        <v>25926</v>
      </c>
      <c r="C41" s="463">
        <v>28762</v>
      </c>
      <c r="D41" s="463">
        <f t="shared" si="0"/>
        <v>54688</v>
      </c>
      <c r="E41" s="464">
        <f t="shared" si="1"/>
        <v>0.08885148473027576</v>
      </c>
      <c r="F41" s="465">
        <v>14646</v>
      </c>
      <c r="G41" s="463">
        <v>20007</v>
      </c>
      <c r="H41" s="463">
        <f t="shared" si="2"/>
        <v>34653</v>
      </c>
      <c r="I41" s="462">
        <f t="shared" si="6"/>
        <v>0.5781606210140535</v>
      </c>
      <c r="J41" s="465">
        <v>231426</v>
      </c>
      <c r="K41" s="463">
        <v>210260</v>
      </c>
      <c r="L41" s="463">
        <f t="shared" si="3"/>
        <v>441686</v>
      </c>
      <c r="M41" s="464">
        <f t="shared" si="4"/>
        <v>0.07169249647775304</v>
      </c>
      <c r="N41" s="463">
        <v>201574</v>
      </c>
      <c r="O41" s="463">
        <v>200312</v>
      </c>
      <c r="P41" s="463">
        <f t="shared" si="5"/>
        <v>401886</v>
      </c>
      <c r="Q41" s="462">
        <f t="shared" si="7"/>
        <v>0.09903305912621985</v>
      </c>
    </row>
    <row r="42" spans="1:17" s="471" customFormat="1" ht="18.75" customHeight="1">
      <c r="A42" s="466" t="s">
        <v>45</v>
      </c>
      <c r="B42" s="465">
        <v>16282</v>
      </c>
      <c r="C42" s="463">
        <v>18551</v>
      </c>
      <c r="D42" s="463">
        <f t="shared" si="0"/>
        <v>34833</v>
      </c>
      <c r="E42" s="464">
        <f t="shared" si="1"/>
        <v>0.05659310575646752</v>
      </c>
      <c r="F42" s="465">
        <v>9780</v>
      </c>
      <c r="G42" s="463">
        <v>12654</v>
      </c>
      <c r="H42" s="463">
        <f t="shared" si="2"/>
        <v>22434</v>
      </c>
      <c r="I42" s="462">
        <f t="shared" si="6"/>
        <v>0.5526878844610859</v>
      </c>
      <c r="J42" s="465">
        <v>142760</v>
      </c>
      <c r="K42" s="463">
        <v>153249</v>
      </c>
      <c r="L42" s="463">
        <f t="shared" si="3"/>
        <v>296009</v>
      </c>
      <c r="M42" s="464">
        <f t="shared" si="4"/>
        <v>0.04804685724673908</v>
      </c>
      <c r="N42" s="463">
        <v>94551</v>
      </c>
      <c r="O42" s="463">
        <v>106773</v>
      </c>
      <c r="P42" s="463">
        <f t="shared" si="5"/>
        <v>201324</v>
      </c>
      <c r="Q42" s="462">
        <f t="shared" si="7"/>
        <v>0.47031153762094924</v>
      </c>
    </row>
    <row r="43" spans="1:17" s="471" customFormat="1" ht="18.75" customHeight="1">
      <c r="A43" s="466" t="s">
        <v>87</v>
      </c>
      <c r="B43" s="465">
        <v>8119</v>
      </c>
      <c r="C43" s="463">
        <v>10155</v>
      </c>
      <c r="D43" s="463">
        <f t="shared" si="0"/>
        <v>18274</v>
      </c>
      <c r="E43" s="464">
        <f t="shared" si="1"/>
        <v>0.02968973142117209</v>
      </c>
      <c r="F43" s="465">
        <v>12329</v>
      </c>
      <c r="G43" s="463">
        <v>13651</v>
      </c>
      <c r="H43" s="463">
        <f t="shared" si="2"/>
        <v>25980</v>
      </c>
      <c r="I43" s="462">
        <f t="shared" si="6"/>
        <v>-0.29661277906081607</v>
      </c>
      <c r="J43" s="465">
        <v>133789</v>
      </c>
      <c r="K43" s="463">
        <v>127437</v>
      </c>
      <c r="L43" s="463">
        <f t="shared" si="3"/>
        <v>261226</v>
      </c>
      <c r="M43" s="464">
        <f t="shared" si="4"/>
        <v>0.04240103622233332</v>
      </c>
      <c r="N43" s="463">
        <v>139081</v>
      </c>
      <c r="O43" s="463">
        <v>130066</v>
      </c>
      <c r="P43" s="463">
        <f t="shared" si="5"/>
        <v>269147</v>
      </c>
      <c r="Q43" s="462">
        <f t="shared" si="7"/>
        <v>-0.029430014081524236</v>
      </c>
    </row>
    <row r="44" spans="1:17" s="471" customFormat="1" ht="18.75" customHeight="1">
      <c r="A44" s="466" t="s">
        <v>79</v>
      </c>
      <c r="B44" s="465">
        <v>4285</v>
      </c>
      <c r="C44" s="463">
        <v>5998</v>
      </c>
      <c r="D44" s="463">
        <f t="shared" si="0"/>
        <v>10283</v>
      </c>
      <c r="E44" s="464">
        <f t="shared" si="1"/>
        <v>0.016706769629195175</v>
      </c>
      <c r="F44" s="465">
        <v>2100</v>
      </c>
      <c r="G44" s="463">
        <v>2517</v>
      </c>
      <c r="H44" s="463">
        <f t="shared" si="2"/>
        <v>4617</v>
      </c>
      <c r="I44" s="462">
        <f t="shared" si="6"/>
        <v>1.2272038119991335</v>
      </c>
      <c r="J44" s="465">
        <v>37528</v>
      </c>
      <c r="K44" s="463">
        <v>39047</v>
      </c>
      <c r="L44" s="463">
        <f t="shared" si="3"/>
        <v>76575</v>
      </c>
      <c r="M44" s="464">
        <f t="shared" si="4"/>
        <v>0.012429311587380941</v>
      </c>
      <c r="N44" s="463">
        <v>27167</v>
      </c>
      <c r="O44" s="463">
        <v>27504</v>
      </c>
      <c r="P44" s="463">
        <f t="shared" si="5"/>
        <v>54671</v>
      </c>
      <c r="Q44" s="462">
        <f t="shared" si="7"/>
        <v>0.4006511678952278</v>
      </c>
    </row>
    <row r="45" spans="1:17" s="471" customFormat="1" ht="18.75" customHeight="1">
      <c r="A45" s="466" t="s">
        <v>75</v>
      </c>
      <c r="B45" s="465">
        <v>2132</v>
      </c>
      <c r="C45" s="463">
        <v>3504</v>
      </c>
      <c r="D45" s="463">
        <f t="shared" si="0"/>
        <v>5636</v>
      </c>
      <c r="E45" s="464">
        <f t="shared" si="1"/>
        <v>0.009156797980175435</v>
      </c>
      <c r="F45" s="465"/>
      <c r="G45" s="463"/>
      <c r="H45" s="463">
        <f t="shared" si="2"/>
        <v>0</v>
      </c>
      <c r="I45" s="462" t="str">
        <f t="shared" si="6"/>
        <v>         /0</v>
      </c>
      <c r="J45" s="465">
        <v>13087</v>
      </c>
      <c r="K45" s="463">
        <v>16048</v>
      </c>
      <c r="L45" s="463">
        <f t="shared" si="3"/>
        <v>29135</v>
      </c>
      <c r="M45" s="464">
        <f t="shared" si="4"/>
        <v>0.004729062919991429</v>
      </c>
      <c r="N45" s="463"/>
      <c r="O45" s="463"/>
      <c r="P45" s="463">
        <f t="shared" si="5"/>
        <v>0</v>
      </c>
      <c r="Q45" s="462" t="str">
        <f t="shared" si="7"/>
        <v>         /0</v>
      </c>
    </row>
    <row r="46" spans="1:17" s="471" customFormat="1" ht="18.75" customHeight="1">
      <c r="A46" s="466" t="s">
        <v>77</v>
      </c>
      <c r="B46" s="465">
        <v>1961</v>
      </c>
      <c r="C46" s="463">
        <v>1966</v>
      </c>
      <c r="D46" s="463">
        <f t="shared" si="0"/>
        <v>3927</v>
      </c>
      <c r="E46" s="464">
        <f t="shared" si="1"/>
        <v>0.0063801890823543175</v>
      </c>
      <c r="F46" s="465"/>
      <c r="G46" s="463"/>
      <c r="H46" s="463">
        <f t="shared" si="2"/>
        <v>0</v>
      </c>
      <c r="I46" s="462" t="str">
        <f t="shared" si="6"/>
        <v>         /0</v>
      </c>
      <c r="J46" s="465">
        <v>1961</v>
      </c>
      <c r="K46" s="463">
        <v>1966</v>
      </c>
      <c r="L46" s="463">
        <f t="shared" si="3"/>
        <v>3927</v>
      </c>
      <c r="M46" s="464">
        <f t="shared" si="4"/>
        <v>0.0006374130800345407</v>
      </c>
      <c r="N46" s="463"/>
      <c r="O46" s="463"/>
      <c r="P46" s="463">
        <f t="shared" si="5"/>
        <v>0</v>
      </c>
      <c r="Q46" s="462" t="str">
        <f t="shared" si="7"/>
        <v>         /0</v>
      </c>
    </row>
    <row r="47" spans="1:17" s="471" customFormat="1" ht="18.75" customHeight="1" thickBot="1">
      <c r="A47" s="466" t="s">
        <v>58</v>
      </c>
      <c r="B47" s="465">
        <v>1016</v>
      </c>
      <c r="C47" s="463">
        <v>1087</v>
      </c>
      <c r="D47" s="463">
        <f t="shared" si="0"/>
        <v>2103</v>
      </c>
      <c r="E47" s="464">
        <f t="shared" si="1"/>
        <v>0.003416739913468584</v>
      </c>
      <c r="F47" s="465">
        <v>7709</v>
      </c>
      <c r="G47" s="463">
        <v>10394</v>
      </c>
      <c r="H47" s="463">
        <f t="shared" si="2"/>
        <v>18103</v>
      </c>
      <c r="I47" s="462">
        <f t="shared" si="6"/>
        <v>-0.883831409158703</v>
      </c>
      <c r="J47" s="465">
        <v>68919</v>
      </c>
      <c r="K47" s="463">
        <v>59893</v>
      </c>
      <c r="L47" s="463">
        <f t="shared" si="3"/>
        <v>128812</v>
      </c>
      <c r="M47" s="464">
        <f t="shared" si="4"/>
        <v>0.02090818784451471</v>
      </c>
      <c r="N47" s="463">
        <v>82781</v>
      </c>
      <c r="O47" s="463">
        <v>76488</v>
      </c>
      <c r="P47" s="463">
        <f t="shared" si="5"/>
        <v>159269</v>
      </c>
      <c r="Q47" s="462">
        <f t="shared" si="7"/>
        <v>-0.19122993175068592</v>
      </c>
    </row>
    <row r="48" spans="1:17" s="467" customFormat="1" ht="18.75" customHeight="1">
      <c r="A48" s="470" t="s">
        <v>179</v>
      </c>
      <c r="B48" s="469">
        <f>SUM(B49:B53)</f>
        <v>5725</v>
      </c>
      <c r="C48" s="433">
        <f>SUM(C49:C53)</f>
        <v>5697</v>
      </c>
      <c r="D48" s="433">
        <f t="shared" si="0"/>
        <v>11422</v>
      </c>
      <c r="E48" s="423">
        <f t="shared" si="1"/>
        <v>0.0185573006617395</v>
      </c>
      <c r="F48" s="469">
        <f>SUM(F49:F53)</f>
        <v>5912</v>
      </c>
      <c r="G48" s="433">
        <f>SUM(G49:G53)</f>
        <v>6566</v>
      </c>
      <c r="H48" s="433">
        <f t="shared" si="2"/>
        <v>12478</v>
      </c>
      <c r="I48" s="468">
        <f t="shared" si="6"/>
        <v>-0.08462894694662604</v>
      </c>
      <c r="J48" s="469">
        <f>SUM(J49:J53)</f>
        <v>58834</v>
      </c>
      <c r="K48" s="433">
        <f>SUM(K49:K53)</f>
        <v>56550</v>
      </c>
      <c r="L48" s="433">
        <f t="shared" si="3"/>
        <v>115384</v>
      </c>
      <c r="M48" s="423">
        <f t="shared" si="4"/>
        <v>0.01872861492913304</v>
      </c>
      <c r="N48" s="469">
        <f>SUM(N49:N53)</f>
        <v>61835</v>
      </c>
      <c r="O48" s="433">
        <f>SUM(O49:O53)</f>
        <v>59718</v>
      </c>
      <c r="P48" s="433">
        <f t="shared" si="5"/>
        <v>121553</v>
      </c>
      <c r="Q48" s="468">
        <f t="shared" si="7"/>
        <v>-0.05075152402655636</v>
      </c>
    </row>
    <row r="49" spans="1:17" ht="18.75" customHeight="1">
      <c r="A49" s="466" t="s">
        <v>45</v>
      </c>
      <c r="B49" s="465">
        <v>3276</v>
      </c>
      <c r="C49" s="463">
        <v>3684</v>
      </c>
      <c r="D49" s="463">
        <f t="shared" si="0"/>
        <v>6960</v>
      </c>
      <c r="E49" s="464">
        <f t="shared" si="1"/>
        <v>0.011307898144432404</v>
      </c>
      <c r="F49" s="465">
        <v>2270</v>
      </c>
      <c r="G49" s="463">
        <v>2246</v>
      </c>
      <c r="H49" s="463">
        <f t="shared" si="2"/>
        <v>4516</v>
      </c>
      <c r="I49" s="462">
        <f t="shared" si="6"/>
        <v>0.5411868910540301</v>
      </c>
      <c r="J49" s="465">
        <v>29481</v>
      </c>
      <c r="K49" s="463">
        <v>31209</v>
      </c>
      <c r="L49" s="463">
        <f t="shared" si="3"/>
        <v>60690</v>
      </c>
      <c r="M49" s="464">
        <f t="shared" si="4"/>
        <v>0.00985092941871563</v>
      </c>
      <c r="N49" s="463">
        <v>22761</v>
      </c>
      <c r="O49" s="463">
        <v>20603</v>
      </c>
      <c r="P49" s="463">
        <f t="shared" si="5"/>
        <v>43364</v>
      </c>
      <c r="Q49" s="462">
        <f t="shared" si="7"/>
        <v>0.39954801217599845</v>
      </c>
    </row>
    <row r="50" spans="1:17" ht="18.75" customHeight="1">
      <c r="A50" s="466" t="s">
        <v>70</v>
      </c>
      <c r="B50" s="465">
        <v>684</v>
      </c>
      <c r="C50" s="463">
        <v>848</v>
      </c>
      <c r="D50" s="463">
        <f t="shared" si="0"/>
        <v>1532</v>
      </c>
      <c r="E50" s="464">
        <f t="shared" si="1"/>
        <v>0.002489037350182535</v>
      </c>
      <c r="F50" s="465">
        <v>301</v>
      </c>
      <c r="G50" s="463">
        <v>512</v>
      </c>
      <c r="H50" s="463">
        <f t="shared" si="2"/>
        <v>813</v>
      </c>
      <c r="I50" s="462">
        <f t="shared" si="6"/>
        <v>0.8843788437884379</v>
      </c>
      <c r="J50" s="465">
        <v>4913</v>
      </c>
      <c r="K50" s="463">
        <v>4791</v>
      </c>
      <c r="L50" s="463">
        <f t="shared" si="3"/>
        <v>9704</v>
      </c>
      <c r="M50" s="464">
        <f t="shared" si="4"/>
        <v>0.0015751098876127282</v>
      </c>
      <c r="N50" s="463">
        <v>4048</v>
      </c>
      <c r="O50" s="463">
        <v>4040</v>
      </c>
      <c r="P50" s="463">
        <f t="shared" si="5"/>
        <v>8088</v>
      </c>
      <c r="Q50" s="462">
        <f t="shared" si="7"/>
        <v>0.19980217606330375</v>
      </c>
    </row>
    <row r="51" spans="1:17" ht="18.75" customHeight="1">
      <c r="A51" s="466" t="s">
        <v>87</v>
      </c>
      <c r="B51" s="465">
        <v>702</v>
      </c>
      <c r="C51" s="463">
        <v>426</v>
      </c>
      <c r="D51" s="463">
        <f t="shared" si="0"/>
        <v>1128</v>
      </c>
      <c r="E51" s="464">
        <f t="shared" si="1"/>
        <v>0.001832659354442493</v>
      </c>
      <c r="F51" s="465">
        <v>1018</v>
      </c>
      <c r="G51" s="463">
        <v>799</v>
      </c>
      <c r="H51" s="463">
        <f t="shared" si="2"/>
        <v>1817</v>
      </c>
      <c r="I51" s="462">
        <f t="shared" si="6"/>
        <v>-0.3791964777105118</v>
      </c>
      <c r="J51" s="465">
        <v>10100</v>
      </c>
      <c r="K51" s="463">
        <v>8402</v>
      </c>
      <c r="L51" s="463">
        <f t="shared" si="3"/>
        <v>18502</v>
      </c>
      <c r="M51" s="464">
        <f t="shared" si="4"/>
        <v>0.0030031619064932705</v>
      </c>
      <c r="N51" s="463">
        <v>11212</v>
      </c>
      <c r="O51" s="463">
        <v>9955</v>
      </c>
      <c r="P51" s="463">
        <f t="shared" si="5"/>
        <v>21167</v>
      </c>
      <c r="Q51" s="462">
        <f t="shared" si="7"/>
        <v>-0.12590352907828228</v>
      </c>
    </row>
    <row r="52" spans="1:17" ht="18.75" customHeight="1">
      <c r="A52" s="466" t="s">
        <v>68</v>
      </c>
      <c r="B52" s="465">
        <v>649</v>
      </c>
      <c r="C52" s="463">
        <v>456</v>
      </c>
      <c r="D52" s="463">
        <f t="shared" si="0"/>
        <v>1105</v>
      </c>
      <c r="E52" s="464">
        <f t="shared" si="1"/>
        <v>0.0017952913002295698</v>
      </c>
      <c r="F52" s="465">
        <v>694</v>
      </c>
      <c r="G52" s="463">
        <v>530</v>
      </c>
      <c r="H52" s="463">
        <f t="shared" si="2"/>
        <v>1224</v>
      </c>
      <c r="I52" s="462">
        <f t="shared" si="6"/>
        <v>-0.09722222222222221</v>
      </c>
      <c r="J52" s="465">
        <v>5866</v>
      </c>
      <c r="K52" s="463">
        <v>6115</v>
      </c>
      <c r="L52" s="463">
        <f t="shared" si="3"/>
        <v>11981</v>
      </c>
      <c r="M52" s="464">
        <f t="shared" si="4"/>
        <v>0.0019447023457840164</v>
      </c>
      <c r="N52" s="463">
        <v>6146</v>
      </c>
      <c r="O52" s="463">
        <v>6309</v>
      </c>
      <c r="P52" s="463">
        <f t="shared" si="5"/>
        <v>12455</v>
      </c>
      <c r="Q52" s="462">
        <f t="shared" si="7"/>
        <v>-0.03805700521878763</v>
      </c>
    </row>
    <row r="53" spans="1:17" ht="18.75" customHeight="1" thickBot="1">
      <c r="A53" s="466" t="s">
        <v>58</v>
      </c>
      <c r="B53" s="465">
        <v>414</v>
      </c>
      <c r="C53" s="463">
        <v>283</v>
      </c>
      <c r="D53" s="463">
        <f t="shared" si="0"/>
        <v>697</v>
      </c>
      <c r="E53" s="464">
        <f t="shared" si="1"/>
        <v>0.001132414512452498</v>
      </c>
      <c r="F53" s="465">
        <v>1629</v>
      </c>
      <c r="G53" s="463">
        <v>2479</v>
      </c>
      <c r="H53" s="463">
        <f t="shared" si="2"/>
        <v>4108</v>
      </c>
      <c r="I53" s="462">
        <f t="shared" si="6"/>
        <v>-0.8303310613437196</v>
      </c>
      <c r="J53" s="465">
        <v>8474</v>
      </c>
      <c r="K53" s="463">
        <v>6033</v>
      </c>
      <c r="L53" s="463">
        <f t="shared" si="3"/>
        <v>14507</v>
      </c>
      <c r="M53" s="464">
        <f t="shared" si="4"/>
        <v>0.0023547113705273954</v>
      </c>
      <c r="N53" s="463">
        <v>17668</v>
      </c>
      <c r="O53" s="463">
        <v>18811</v>
      </c>
      <c r="P53" s="463">
        <f t="shared" si="5"/>
        <v>36479</v>
      </c>
      <c r="Q53" s="462">
        <f t="shared" si="7"/>
        <v>-0.6023191425203542</v>
      </c>
    </row>
    <row r="54" spans="1:17" ht="18.75" customHeight="1" thickBot="1">
      <c r="A54" s="461" t="s">
        <v>172</v>
      </c>
      <c r="B54" s="459">
        <v>833</v>
      </c>
      <c r="C54" s="458">
        <v>329</v>
      </c>
      <c r="D54" s="458">
        <f t="shared" si="0"/>
        <v>1162</v>
      </c>
      <c r="E54" s="460">
        <f t="shared" si="1"/>
        <v>0.001887899086757249</v>
      </c>
      <c r="F54" s="459">
        <v>856</v>
      </c>
      <c r="G54" s="458">
        <v>295</v>
      </c>
      <c r="H54" s="458">
        <f t="shared" si="2"/>
        <v>1151</v>
      </c>
      <c r="I54" s="457">
        <f t="shared" si="6"/>
        <v>0.009556907037358897</v>
      </c>
      <c r="J54" s="459">
        <v>13325</v>
      </c>
      <c r="K54" s="458">
        <v>4129</v>
      </c>
      <c r="L54" s="458">
        <f t="shared" si="3"/>
        <v>17454</v>
      </c>
      <c r="M54" s="460">
        <f t="shared" si="4"/>
        <v>0.0028330552327280045</v>
      </c>
      <c r="N54" s="459">
        <v>9328</v>
      </c>
      <c r="O54" s="458">
        <v>2956</v>
      </c>
      <c r="P54" s="458">
        <f t="shared" si="5"/>
        <v>12284</v>
      </c>
      <c r="Q54" s="457">
        <f t="shared" si="7"/>
        <v>0.4208726799088245</v>
      </c>
    </row>
    <row r="55" ht="14.25">
      <c r="A55" s="192" t="s">
        <v>231</v>
      </c>
    </row>
    <row r="56" ht="14.25">
      <c r="A56" s="192" t="s">
        <v>56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55:Q65536 I55:I65536 Q3:Q6 I3:I6">
    <cfRule type="cellIs" priority="1" dxfId="78" operator="lessThan" stopIfTrue="1">
      <formula>0</formula>
    </cfRule>
  </conditionalFormatting>
  <conditionalFormatting sqref="I7:I54 Q7:Q54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50"/>
  <sheetViews>
    <sheetView showGridLines="0" zoomScale="90" zoomScaleNormal="90" zoomScalePageLayoutView="0" workbookViewId="0" topLeftCell="A1">
      <selection activeCell="H48" sqref="H48"/>
    </sheetView>
  </sheetViews>
  <sheetFormatPr defaultColWidth="8.00390625" defaultRowHeight="15"/>
  <cols>
    <col min="1" max="1" width="16.57421875" style="410" customWidth="1"/>
    <col min="2" max="2" width="12.7109375" style="410" customWidth="1"/>
    <col min="3" max="3" width="12.140625" style="410" customWidth="1"/>
    <col min="4" max="4" width="12.28125" style="410" customWidth="1"/>
    <col min="5" max="5" width="11.140625" style="410" customWidth="1"/>
    <col min="6" max="6" width="11.57421875" style="410" customWidth="1"/>
    <col min="7" max="7" width="11.28125" style="410" customWidth="1"/>
    <col min="8" max="8" width="13.421875" style="410" customWidth="1"/>
    <col min="9" max="9" width="10.00390625" style="410" customWidth="1"/>
    <col min="10" max="11" width="8.00390625" style="410" customWidth="1"/>
    <col min="12" max="12" width="10.421875" style="410" customWidth="1"/>
    <col min="13" max="14" width="8.00390625" style="410" customWidth="1"/>
    <col min="15" max="15" width="10.28125" style="410" customWidth="1"/>
    <col min="16" max="16384" width="8.00390625" style="410" customWidth="1"/>
  </cols>
  <sheetData>
    <row r="1" spans="8:9" ht="18.75" thickBot="1">
      <c r="H1" s="768" t="s">
        <v>36</v>
      </c>
      <c r="I1" s="769"/>
    </row>
    <row r="2" ht="7.5" customHeight="1" thickBot="1"/>
    <row r="3" spans="1:9" ht="22.5" customHeight="1" thickBot="1">
      <c r="A3" s="793" t="s">
        <v>269</v>
      </c>
      <c r="B3" s="794"/>
      <c r="C3" s="794"/>
      <c r="D3" s="794"/>
      <c r="E3" s="794"/>
      <c r="F3" s="794"/>
      <c r="G3" s="794"/>
      <c r="H3" s="794"/>
      <c r="I3" s="795"/>
    </row>
    <row r="4" spans="1:9" s="455" customFormat="1" ht="14.25" customHeight="1" thickBot="1">
      <c r="A4" s="773" t="s">
        <v>229</v>
      </c>
      <c r="B4" s="770" t="s">
        <v>53</v>
      </c>
      <c r="C4" s="771"/>
      <c r="D4" s="771"/>
      <c r="E4" s="772"/>
      <c r="F4" s="771" t="s">
        <v>52</v>
      </c>
      <c r="G4" s="771"/>
      <c r="H4" s="771"/>
      <c r="I4" s="772"/>
    </row>
    <row r="5" spans="1:9" s="517" customFormat="1" ht="33.75" customHeight="1" thickBot="1">
      <c r="A5" s="774"/>
      <c r="B5" s="519" t="s">
        <v>51</v>
      </c>
      <c r="C5" s="520" t="s">
        <v>48</v>
      </c>
      <c r="D5" s="519" t="s">
        <v>50</v>
      </c>
      <c r="E5" s="518" t="s">
        <v>46</v>
      </c>
      <c r="F5" s="519" t="s">
        <v>49</v>
      </c>
      <c r="G5" s="520" t="s">
        <v>48</v>
      </c>
      <c r="H5" s="519" t="s">
        <v>47</v>
      </c>
      <c r="I5" s="518" t="s">
        <v>46</v>
      </c>
    </row>
    <row r="6" spans="1:9" s="510" customFormat="1" ht="15.75" customHeight="1" thickBot="1">
      <c r="A6" s="516" t="s">
        <v>32</v>
      </c>
      <c r="B6" s="515">
        <f>B7+B18+B30+B37+B44+B48</f>
        <v>38661.21700000001</v>
      </c>
      <c r="C6" s="513">
        <f aca="true" t="shared" si="0" ref="C6:C48">(B6/$B$6)</f>
        <v>1</v>
      </c>
      <c r="D6" s="512">
        <f>D7+D18+D30+D37+D44+D48</f>
        <v>41408.98</v>
      </c>
      <c r="E6" s="511">
        <f>(B6/D6-1)</f>
        <v>-0.06635669364471164</v>
      </c>
      <c r="F6" s="514">
        <f>F7+F18+F30+F37+F44+F48</f>
        <v>478850.2699999999</v>
      </c>
      <c r="G6" s="513">
        <f aca="true" t="shared" si="1" ref="G6:G48">(F6/$F$6)</f>
        <v>1</v>
      </c>
      <c r="H6" s="512">
        <f>H7+H18+H30+H37+H44+H48</f>
        <v>430718.9689999999</v>
      </c>
      <c r="I6" s="511">
        <f>(F6/H6-1)</f>
        <v>0.1117464157934498</v>
      </c>
    </row>
    <row r="7" spans="1:15" s="444" customFormat="1" ht="15.75" customHeight="1">
      <c r="A7" s="443" t="s">
        <v>228</v>
      </c>
      <c r="B7" s="442">
        <f>SUM(B8:B17)</f>
        <v>20563.088000000007</v>
      </c>
      <c r="C7" s="441">
        <f t="shared" si="0"/>
        <v>0.5318789628376158</v>
      </c>
      <c r="D7" s="440">
        <f>SUM(D8:D17)</f>
        <v>24960.170000000002</v>
      </c>
      <c r="E7" s="373">
        <f aca="true" t="shared" si="2" ref="E7:E48">IF(ISERROR(B7/D7-1),"         /0",IF(B7/D7&gt;5,"  *  ",(B7/D7-1)))</f>
        <v>-0.17616394439621186</v>
      </c>
      <c r="F7" s="442">
        <f>SUM(F8:F17)</f>
        <v>274971.38499999995</v>
      </c>
      <c r="G7" s="441">
        <f t="shared" si="1"/>
        <v>0.5742324944287909</v>
      </c>
      <c r="H7" s="440">
        <f>SUM(H8:H17)</f>
        <v>273811.421</v>
      </c>
      <c r="I7" s="369">
        <f aca="true" t="shared" si="3" ref="I7:I48">IF(ISERROR(F7/H7-1),"         /0",IF(F7/H7&gt;5,"  *  ",(F7/H7-1)))</f>
        <v>0.004236360907677428</v>
      </c>
      <c r="L7" s="509"/>
      <c r="M7" s="509"/>
      <c r="N7" s="509"/>
      <c r="O7" s="509"/>
    </row>
    <row r="8" spans="1:10" ht="15.75" customHeight="1">
      <c r="A8" s="503" t="s">
        <v>227</v>
      </c>
      <c r="B8" s="502">
        <v>14314.489000000003</v>
      </c>
      <c r="C8" s="499">
        <f t="shared" si="0"/>
        <v>0.370254485263617</v>
      </c>
      <c r="D8" s="501">
        <v>17389.167999999998</v>
      </c>
      <c r="E8" s="497">
        <f t="shared" si="2"/>
        <v>-0.17681576254827114</v>
      </c>
      <c r="F8" s="504">
        <v>195383.7869999999</v>
      </c>
      <c r="G8" s="499">
        <f t="shared" si="1"/>
        <v>0.40802689116161495</v>
      </c>
      <c r="H8" s="501">
        <v>191423.09199999998</v>
      </c>
      <c r="I8" s="497">
        <f t="shared" si="3"/>
        <v>0.020690790011896443</v>
      </c>
      <c r="J8" s="411"/>
    </row>
    <row r="9" spans="1:10" ht="15.75" customHeight="1">
      <c r="A9" s="503" t="s">
        <v>226</v>
      </c>
      <c r="B9" s="502">
        <v>3255.413</v>
      </c>
      <c r="C9" s="499">
        <f t="shared" si="0"/>
        <v>0.08420358314121355</v>
      </c>
      <c r="D9" s="501">
        <v>4065.203</v>
      </c>
      <c r="E9" s="497">
        <f t="shared" si="2"/>
        <v>-0.19920038433505038</v>
      </c>
      <c r="F9" s="504">
        <v>44242.245000000024</v>
      </c>
      <c r="G9" s="499">
        <f t="shared" si="1"/>
        <v>0.09239264916776602</v>
      </c>
      <c r="H9" s="501">
        <v>46523.82600000001</v>
      </c>
      <c r="I9" s="497">
        <f t="shared" si="3"/>
        <v>-0.049041130022281165</v>
      </c>
      <c r="J9" s="411"/>
    </row>
    <row r="10" spans="1:10" ht="15.75" customHeight="1">
      <c r="A10" s="503" t="s">
        <v>223</v>
      </c>
      <c r="B10" s="502">
        <v>976.2729999999999</v>
      </c>
      <c r="C10" s="499">
        <f t="shared" si="0"/>
        <v>0.025251998663156403</v>
      </c>
      <c r="D10" s="501">
        <v>1224.211</v>
      </c>
      <c r="E10" s="497">
        <f t="shared" si="2"/>
        <v>-0.20252881243511134</v>
      </c>
      <c r="F10" s="504">
        <v>10403.139000000001</v>
      </c>
      <c r="G10" s="499">
        <f t="shared" si="1"/>
        <v>0.021725244093524273</v>
      </c>
      <c r="H10" s="501">
        <v>10630.879000000003</v>
      </c>
      <c r="I10" s="497">
        <f t="shared" si="3"/>
        <v>-0.021422499494162417</v>
      </c>
      <c r="J10" s="411"/>
    </row>
    <row r="11" spans="1:10" ht="15.75" customHeight="1">
      <c r="A11" s="503" t="s">
        <v>219</v>
      </c>
      <c r="B11" s="502">
        <v>608.6880000000001</v>
      </c>
      <c r="C11" s="499">
        <f t="shared" si="0"/>
        <v>0.015744150009556087</v>
      </c>
      <c r="D11" s="501">
        <v>540.416</v>
      </c>
      <c r="E11" s="497">
        <f t="shared" si="2"/>
        <v>0.1263323069635245</v>
      </c>
      <c r="F11" s="504">
        <v>6046.884999999998</v>
      </c>
      <c r="G11" s="499">
        <f t="shared" si="1"/>
        <v>0.012627924382291775</v>
      </c>
      <c r="H11" s="501">
        <v>5124.225999999999</v>
      </c>
      <c r="I11" s="497">
        <f t="shared" si="3"/>
        <v>0.1800582175727612</v>
      </c>
      <c r="J11" s="411"/>
    </row>
    <row r="12" spans="1:10" ht="15.75" customHeight="1">
      <c r="A12" s="503" t="s">
        <v>224</v>
      </c>
      <c r="B12" s="502">
        <v>222.19299999999998</v>
      </c>
      <c r="C12" s="499">
        <f t="shared" si="0"/>
        <v>0.0057471806953205825</v>
      </c>
      <c r="D12" s="501">
        <v>273.805</v>
      </c>
      <c r="E12" s="497">
        <f t="shared" si="2"/>
        <v>-0.18849911433319344</v>
      </c>
      <c r="F12" s="504">
        <v>3192.0200000000004</v>
      </c>
      <c r="G12" s="499">
        <f t="shared" si="1"/>
        <v>0.006666008562551298</v>
      </c>
      <c r="H12" s="501">
        <v>2442.1780000000003</v>
      </c>
      <c r="I12" s="497">
        <f t="shared" si="3"/>
        <v>0.3070382257149151</v>
      </c>
      <c r="J12" s="411"/>
    </row>
    <row r="13" spans="1:10" ht="15.75" customHeight="1">
      <c r="A13" s="503" t="s">
        <v>215</v>
      </c>
      <c r="B13" s="502">
        <v>202.16100000000003</v>
      </c>
      <c r="C13" s="499">
        <f t="shared" si="0"/>
        <v>0.005229038703049621</v>
      </c>
      <c r="D13" s="501">
        <v>447.354</v>
      </c>
      <c r="E13" s="497">
        <f t="shared" si="2"/>
        <v>-0.5480961386284686</v>
      </c>
      <c r="F13" s="504">
        <v>4521.984</v>
      </c>
      <c r="G13" s="499">
        <f t="shared" si="1"/>
        <v>0.00944341954740884</v>
      </c>
      <c r="H13" s="501">
        <v>3301.5799999999986</v>
      </c>
      <c r="I13" s="497">
        <f t="shared" si="3"/>
        <v>0.3696424136322616</v>
      </c>
      <c r="J13" s="411"/>
    </row>
    <row r="14" spans="1:10" ht="15.75" customHeight="1">
      <c r="A14" s="503" t="s">
        <v>216</v>
      </c>
      <c r="B14" s="502">
        <v>174.09099999999995</v>
      </c>
      <c r="C14" s="499">
        <f t="shared" si="0"/>
        <v>0.004502988097865618</v>
      </c>
      <c r="D14" s="501">
        <v>189.632</v>
      </c>
      <c r="E14" s="497">
        <f t="shared" si="2"/>
        <v>-0.08195346776915313</v>
      </c>
      <c r="F14" s="504">
        <v>2084.791</v>
      </c>
      <c r="G14" s="499">
        <f t="shared" si="1"/>
        <v>0.004353742976901737</v>
      </c>
      <c r="H14" s="501">
        <v>1648.2659999999998</v>
      </c>
      <c r="I14" s="497">
        <f t="shared" si="3"/>
        <v>0.26483892769734996</v>
      </c>
      <c r="J14" s="411"/>
    </row>
    <row r="15" spans="1:10" ht="15.75" customHeight="1">
      <c r="A15" s="503" t="s">
        <v>217</v>
      </c>
      <c r="B15" s="502">
        <v>148.908</v>
      </c>
      <c r="C15" s="499">
        <f t="shared" si="0"/>
        <v>0.00385161181035765</v>
      </c>
      <c r="D15" s="501">
        <v>49.274</v>
      </c>
      <c r="E15" s="497">
        <f t="shared" si="2"/>
        <v>2.0220400211064655</v>
      </c>
      <c r="F15" s="504">
        <v>783.9249999999998</v>
      </c>
      <c r="G15" s="499">
        <f t="shared" si="1"/>
        <v>0.0016370983773278441</v>
      </c>
      <c r="H15" s="501">
        <v>1466.3280000000002</v>
      </c>
      <c r="I15" s="497">
        <f t="shared" si="3"/>
        <v>-0.46538223371578546</v>
      </c>
      <c r="J15" s="411"/>
    </row>
    <row r="16" spans="1:10" ht="15.75" customHeight="1">
      <c r="A16" s="503" t="s">
        <v>222</v>
      </c>
      <c r="B16" s="502">
        <v>41.312</v>
      </c>
      <c r="C16" s="499">
        <f t="shared" si="0"/>
        <v>0.001068564396200978</v>
      </c>
      <c r="D16" s="501">
        <v>30.84</v>
      </c>
      <c r="E16" s="497">
        <f t="shared" si="2"/>
        <v>0.3395590142671854</v>
      </c>
      <c r="F16" s="504">
        <v>467.39700000000005</v>
      </c>
      <c r="G16" s="499">
        <f t="shared" si="1"/>
        <v>0.0009760817300990561</v>
      </c>
      <c r="H16" s="501">
        <v>427.0540000000001</v>
      </c>
      <c r="I16" s="497">
        <f t="shared" si="3"/>
        <v>0.09446814688540539</v>
      </c>
      <c r="J16" s="411"/>
    </row>
    <row r="17" spans="1:10" ht="15.75" customHeight="1" thickBot="1">
      <c r="A17" s="503" t="s">
        <v>105</v>
      </c>
      <c r="B17" s="502">
        <v>619.5600000000001</v>
      </c>
      <c r="C17" s="499">
        <f t="shared" si="0"/>
        <v>0.016025362057278225</v>
      </c>
      <c r="D17" s="501">
        <v>750.267</v>
      </c>
      <c r="E17" s="497">
        <f t="shared" si="2"/>
        <v>-0.17421397982318287</v>
      </c>
      <c r="F17" s="504">
        <v>7845.2119999999995</v>
      </c>
      <c r="G17" s="499">
        <f t="shared" si="1"/>
        <v>0.016383434429305014</v>
      </c>
      <c r="H17" s="501">
        <v>10823.991999999995</v>
      </c>
      <c r="I17" s="497">
        <f t="shared" si="3"/>
        <v>-0.2752016076878102</v>
      </c>
      <c r="J17" s="411"/>
    </row>
    <row r="18" spans="1:10" s="455" customFormat="1" ht="15.75" customHeight="1">
      <c r="A18" s="428" t="s">
        <v>212</v>
      </c>
      <c r="B18" s="427">
        <f>SUM(B19:B29)</f>
        <v>7441.1759999999995</v>
      </c>
      <c r="C18" s="434">
        <f t="shared" si="0"/>
        <v>0.19247133373995953</v>
      </c>
      <c r="D18" s="433">
        <f>SUM(D19:D29)</f>
        <v>6743.261</v>
      </c>
      <c r="E18" s="423">
        <f t="shared" si="2"/>
        <v>0.10349814429546766</v>
      </c>
      <c r="F18" s="427">
        <f>SUM(F19:F29)</f>
        <v>83963.335</v>
      </c>
      <c r="G18" s="425">
        <f t="shared" si="1"/>
        <v>0.1753436100182214</v>
      </c>
      <c r="H18" s="426">
        <f>SUM(H19:H29)</f>
        <v>66178.53499999999</v>
      </c>
      <c r="I18" s="423">
        <f t="shared" si="3"/>
        <v>0.26873970540447933</v>
      </c>
      <c r="J18" s="436"/>
    </row>
    <row r="19" spans="1:10" ht="15.75" customHeight="1">
      <c r="A19" s="508" t="s">
        <v>210</v>
      </c>
      <c r="B19" s="507">
        <v>2016.372</v>
      </c>
      <c r="C19" s="499">
        <f t="shared" si="0"/>
        <v>0.05215490241810027</v>
      </c>
      <c r="D19" s="505">
        <v>1525.537</v>
      </c>
      <c r="E19" s="497">
        <f t="shared" si="2"/>
        <v>0.32174571970394683</v>
      </c>
      <c r="F19" s="506">
        <v>24225.026000000005</v>
      </c>
      <c r="G19" s="499">
        <f t="shared" si="1"/>
        <v>0.05058998087230902</v>
      </c>
      <c r="H19" s="505">
        <v>12306.357999999998</v>
      </c>
      <c r="I19" s="497">
        <f t="shared" si="3"/>
        <v>0.968496772156312</v>
      </c>
      <c r="J19" s="411"/>
    </row>
    <row r="20" spans="1:10" ht="15.75" customHeight="1">
      <c r="A20" s="508" t="s">
        <v>211</v>
      </c>
      <c r="B20" s="507">
        <v>1043.2259999999999</v>
      </c>
      <c r="C20" s="499">
        <f t="shared" si="0"/>
        <v>0.026983785844092792</v>
      </c>
      <c r="D20" s="505">
        <v>1538.249</v>
      </c>
      <c r="E20" s="497">
        <f t="shared" si="2"/>
        <v>-0.32180940796971114</v>
      </c>
      <c r="F20" s="506">
        <v>12316.637999999995</v>
      </c>
      <c r="G20" s="499">
        <f t="shared" si="1"/>
        <v>0.02572127191240802</v>
      </c>
      <c r="H20" s="505">
        <v>11099.835000000001</v>
      </c>
      <c r="I20" s="497">
        <f t="shared" si="3"/>
        <v>0.10962352143072351</v>
      </c>
      <c r="J20" s="411"/>
    </row>
    <row r="21" spans="1:10" ht="15.75" customHeight="1">
      <c r="A21" s="508" t="s">
        <v>209</v>
      </c>
      <c r="B21" s="507">
        <v>676.7819999999999</v>
      </c>
      <c r="C21" s="499">
        <f t="shared" si="0"/>
        <v>0.01750544997070319</v>
      </c>
      <c r="D21" s="505">
        <v>315.28600000000006</v>
      </c>
      <c r="E21" s="497">
        <f t="shared" si="2"/>
        <v>1.1465653406748153</v>
      </c>
      <c r="F21" s="506">
        <v>6868.12</v>
      </c>
      <c r="G21" s="499">
        <f t="shared" si="1"/>
        <v>0.014342938555720145</v>
      </c>
      <c r="H21" s="505">
        <v>3225.092999999999</v>
      </c>
      <c r="I21" s="497">
        <f t="shared" si="3"/>
        <v>1.129588201022421</v>
      </c>
      <c r="J21" s="411"/>
    </row>
    <row r="22" spans="1:10" ht="15.75" customHeight="1">
      <c r="A22" s="508" t="s">
        <v>206</v>
      </c>
      <c r="B22" s="507">
        <v>594.21</v>
      </c>
      <c r="C22" s="499">
        <f t="shared" si="0"/>
        <v>0.015369666195453699</v>
      </c>
      <c r="D22" s="505">
        <v>576.0169999999999</v>
      </c>
      <c r="E22" s="497">
        <f t="shared" si="2"/>
        <v>0.03158413727372644</v>
      </c>
      <c r="F22" s="506">
        <v>7012.521</v>
      </c>
      <c r="G22" s="499">
        <f t="shared" si="1"/>
        <v>0.01464449628481989</v>
      </c>
      <c r="H22" s="505">
        <v>5074.401000000002</v>
      </c>
      <c r="I22" s="497">
        <f t="shared" si="3"/>
        <v>0.3819406467876696</v>
      </c>
      <c r="J22" s="411"/>
    </row>
    <row r="23" spans="1:10" ht="15.75" customHeight="1">
      <c r="A23" s="508" t="s">
        <v>205</v>
      </c>
      <c r="B23" s="507">
        <v>536.009</v>
      </c>
      <c r="C23" s="499">
        <f t="shared" si="0"/>
        <v>0.01386425574756221</v>
      </c>
      <c r="D23" s="505">
        <v>389.07599999999996</v>
      </c>
      <c r="E23" s="497">
        <f t="shared" si="2"/>
        <v>0.37764601260422137</v>
      </c>
      <c r="F23" s="506">
        <v>7956.068999999999</v>
      </c>
      <c r="G23" s="499">
        <f t="shared" si="1"/>
        <v>0.01661494103365547</v>
      </c>
      <c r="H23" s="505">
        <v>5200.142</v>
      </c>
      <c r="I23" s="497">
        <f t="shared" si="3"/>
        <v>0.5299714892401013</v>
      </c>
      <c r="J23" s="411"/>
    </row>
    <row r="24" spans="1:10" ht="15.75" customHeight="1">
      <c r="A24" s="508" t="s">
        <v>207</v>
      </c>
      <c r="B24" s="507">
        <v>513.699</v>
      </c>
      <c r="C24" s="499">
        <f t="shared" si="0"/>
        <v>0.013287191657727687</v>
      </c>
      <c r="D24" s="505">
        <v>497.26900000000006</v>
      </c>
      <c r="E24" s="497">
        <f t="shared" si="2"/>
        <v>0.03304046703092278</v>
      </c>
      <c r="F24" s="506">
        <v>4027.990999999999</v>
      </c>
      <c r="G24" s="499">
        <f t="shared" si="1"/>
        <v>0.008411796447352947</v>
      </c>
      <c r="H24" s="505">
        <v>12685.158999999992</v>
      </c>
      <c r="I24" s="497">
        <f t="shared" si="3"/>
        <v>-0.682464287597814</v>
      </c>
      <c r="J24" s="411"/>
    </row>
    <row r="25" spans="1:10" ht="15.75" customHeight="1">
      <c r="A25" s="508" t="s">
        <v>268</v>
      </c>
      <c r="B25" s="507">
        <v>505.19100000000003</v>
      </c>
      <c r="C25" s="499">
        <f t="shared" si="0"/>
        <v>0.013067126159013563</v>
      </c>
      <c r="D25" s="505">
        <v>486.98</v>
      </c>
      <c r="E25" s="497">
        <f t="shared" si="2"/>
        <v>0.03739578627459039</v>
      </c>
      <c r="F25" s="506">
        <v>6704.283</v>
      </c>
      <c r="G25" s="499">
        <f t="shared" si="1"/>
        <v>0.014000791938574038</v>
      </c>
      <c r="H25" s="505">
        <v>5037.075000000002</v>
      </c>
      <c r="I25" s="497">
        <f t="shared" si="3"/>
        <v>0.3309873289557925</v>
      </c>
      <c r="J25" s="411"/>
    </row>
    <row r="26" spans="1:10" ht="15.75" customHeight="1">
      <c r="A26" s="508" t="s">
        <v>208</v>
      </c>
      <c r="B26" s="507">
        <v>418.984</v>
      </c>
      <c r="C26" s="499">
        <f t="shared" si="0"/>
        <v>0.010837320511664179</v>
      </c>
      <c r="D26" s="505">
        <v>659.1510000000001</v>
      </c>
      <c r="E26" s="497">
        <f t="shared" si="2"/>
        <v>-0.3643580909381918</v>
      </c>
      <c r="F26" s="506">
        <v>5598.246999999999</v>
      </c>
      <c r="G26" s="499">
        <f t="shared" si="1"/>
        <v>0.011691017737131068</v>
      </c>
      <c r="H26" s="505">
        <v>4469.121999999998</v>
      </c>
      <c r="I26" s="497">
        <f t="shared" si="3"/>
        <v>0.2526502968592046</v>
      </c>
      <c r="J26" s="411"/>
    </row>
    <row r="27" spans="1:10" ht="15.75" customHeight="1">
      <c r="A27" s="508" t="s">
        <v>204</v>
      </c>
      <c r="B27" s="507">
        <v>194.212</v>
      </c>
      <c r="C27" s="499">
        <f t="shared" si="0"/>
        <v>0.005023432138724446</v>
      </c>
      <c r="D27" s="505">
        <v>9.605</v>
      </c>
      <c r="E27" s="497" t="str">
        <f t="shared" si="2"/>
        <v>  *  </v>
      </c>
      <c r="F27" s="506">
        <v>421.393</v>
      </c>
      <c r="G27" s="499">
        <f t="shared" si="1"/>
        <v>0.000880009945488806</v>
      </c>
      <c r="H27" s="505">
        <v>70.868</v>
      </c>
      <c r="I27" s="497" t="str">
        <f t="shared" si="3"/>
        <v>  *  </v>
      </c>
      <c r="J27" s="411"/>
    </row>
    <row r="28" spans="1:10" ht="15.75" customHeight="1">
      <c r="A28" s="508" t="s">
        <v>202</v>
      </c>
      <c r="B28" s="507">
        <v>193.413</v>
      </c>
      <c r="C28" s="499">
        <f t="shared" si="0"/>
        <v>0.005002765432862601</v>
      </c>
      <c r="D28" s="505">
        <v>292.818</v>
      </c>
      <c r="E28" s="497">
        <f t="shared" si="2"/>
        <v>-0.3394770813269675</v>
      </c>
      <c r="F28" s="506">
        <v>2133.7470000000008</v>
      </c>
      <c r="G28" s="499">
        <f t="shared" si="1"/>
        <v>0.004455979527796865</v>
      </c>
      <c r="H28" s="505">
        <v>2520.993</v>
      </c>
      <c r="I28" s="497">
        <f t="shared" si="3"/>
        <v>-0.15360851854804802</v>
      </c>
      <c r="J28" s="411"/>
    </row>
    <row r="29" spans="1:10" ht="15.75" customHeight="1" thickBot="1">
      <c r="A29" s="508" t="s">
        <v>105</v>
      </c>
      <c r="B29" s="507">
        <v>749.078</v>
      </c>
      <c r="C29" s="499">
        <f t="shared" si="0"/>
        <v>0.019375437664054904</v>
      </c>
      <c r="D29" s="505">
        <v>453.2729999999998</v>
      </c>
      <c r="E29" s="497">
        <f t="shared" si="2"/>
        <v>0.6525978825123055</v>
      </c>
      <c r="F29" s="506">
        <v>6699.300000000006</v>
      </c>
      <c r="G29" s="499">
        <f t="shared" si="1"/>
        <v>0.013990385762965126</v>
      </c>
      <c r="H29" s="505">
        <v>4489.488999999999</v>
      </c>
      <c r="I29" s="497">
        <f t="shared" si="3"/>
        <v>0.4922188249041277</v>
      </c>
      <c r="J29" s="411"/>
    </row>
    <row r="30" spans="1:10" s="455" customFormat="1" ht="15.75" customHeight="1">
      <c r="A30" s="428" t="s">
        <v>198</v>
      </c>
      <c r="B30" s="427">
        <f>SUM(B31:B36)</f>
        <v>3774.3690000000006</v>
      </c>
      <c r="C30" s="425">
        <f t="shared" si="0"/>
        <v>0.09762675085991213</v>
      </c>
      <c r="D30" s="424">
        <f>SUM(D31:D36)</f>
        <v>3752.857</v>
      </c>
      <c r="E30" s="423">
        <f t="shared" si="2"/>
        <v>0.005732166186987797</v>
      </c>
      <c r="F30" s="426">
        <f>SUM(F31:F36)</f>
        <v>48441.575000000004</v>
      </c>
      <c r="G30" s="425">
        <f t="shared" si="1"/>
        <v>0.10116225892490363</v>
      </c>
      <c r="H30" s="424">
        <f>SUM(H31:H36)</f>
        <v>38887.182</v>
      </c>
      <c r="I30" s="423">
        <f t="shared" si="3"/>
        <v>0.2456951753408103</v>
      </c>
      <c r="J30" s="436"/>
    </row>
    <row r="31" spans="1:10" ht="15.75" customHeight="1">
      <c r="A31" s="503" t="s">
        <v>267</v>
      </c>
      <c r="B31" s="502">
        <v>1531.281</v>
      </c>
      <c r="C31" s="499">
        <f t="shared" si="0"/>
        <v>0.03960767711994166</v>
      </c>
      <c r="D31" s="501">
        <v>1432.804</v>
      </c>
      <c r="E31" s="497">
        <f t="shared" si="2"/>
        <v>0.06873026596799003</v>
      </c>
      <c r="F31" s="504">
        <v>22841.89000000001</v>
      </c>
      <c r="G31" s="499">
        <f t="shared" si="1"/>
        <v>0.04770152891424707</v>
      </c>
      <c r="H31" s="501">
        <v>15769.203000000005</v>
      </c>
      <c r="I31" s="497">
        <f t="shared" si="3"/>
        <v>0.4485126483564199</v>
      </c>
      <c r="J31" s="411"/>
    </row>
    <row r="32" spans="1:10" ht="15.75" customHeight="1">
      <c r="A32" s="503" t="s">
        <v>197</v>
      </c>
      <c r="B32" s="502">
        <v>1057.273</v>
      </c>
      <c r="C32" s="499">
        <f t="shared" si="0"/>
        <v>0.027347121535258437</v>
      </c>
      <c r="D32" s="501">
        <v>859.8430000000001</v>
      </c>
      <c r="E32" s="497">
        <f t="shared" si="2"/>
        <v>0.2296116849238754</v>
      </c>
      <c r="F32" s="504">
        <v>9946.955</v>
      </c>
      <c r="G32" s="499">
        <f t="shared" si="1"/>
        <v>0.02077257886896462</v>
      </c>
      <c r="H32" s="501">
        <v>7053.914999999999</v>
      </c>
      <c r="I32" s="497">
        <f t="shared" si="3"/>
        <v>0.4101325292408544</v>
      </c>
      <c r="J32" s="411"/>
    </row>
    <row r="33" spans="1:10" ht="15.75" customHeight="1">
      <c r="A33" s="503" t="s">
        <v>266</v>
      </c>
      <c r="B33" s="502">
        <v>324.03200000000004</v>
      </c>
      <c r="C33" s="499">
        <f t="shared" si="0"/>
        <v>0.00838131919127119</v>
      </c>
      <c r="D33" s="501">
        <v>406.089</v>
      </c>
      <c r="E33" s="497">
        <f t="shared" si="2"/>
        <v>-0.20206654206343921</v>
      </c>
      <c r="F33" s="504">
        <v>4846.034000000001</v>
      </c>
      <c r="G33" s="499">
        <f t="shared" si="1"/>
        <v>0.010120144653985476</v>
      </c>
      <c r="H33" s="501">
        <v>5779.603</v>
      </c>
      <c r="I33" s="497">
        <f t="shared" si="3"/>
        <v>-0.16152822261321398</v>
      </c>
      <c r="J33" s="411"/>
    </row>
    <row r="34" spans="1:10" ht="15.75" customHeight="1">
      <c r="A34" s="503" t="s">
        <v>195</v>
      </c>
      <c r="B34" s="502">
        <v>232.77100000000002</v>
      </c>
      <c r="C34" s="499">
        <f t="shared" si="0"/>
        <v>0.006020788222988426</v>
      </c>
      <c r="D34" s="501">
        <v>0.20299999999999999</v>
      </c>
      <c r="E34" s="497" t="str">
        <f t="shared" si="2"/>
        <v>  *  </v>
      </c>
      <c r="F34" s="504">
        <v>518.5450000000001</v>
      </c>
      <c r="G34" s="499">
        <f t="shared" si="1"/>
        <v>0.001082895912327668</v>
      </c>
      <c r="H34" s="501">
        <v>0.518</v>
      </c>
      <c r="I34" s="497" t="str">
        <f t="shared" si="3"/>
        <v>  *  </v>
      </c>
      <c r="J34" s="411"/>
    </row>
    <row r="35" spans="1:10" ht="15.75" customHeight="1">
      <c r="A35" s="503" t="s">
        <v>196</v>
      </c>
      <c r="B35" s="502">
        <v>227.914</v>
      </c>
      <c r="C35" s="499">
        <f t="shared" si="0"/>
        <v>0.0058951584478057146</v>
      </c>
      <c r="D35" s="501">
        <v>352.928</v>
      </c>
      <c r="E35" s="497">
        <f t="shared" si="2"/>
        <v>-0.3542195575301478</v>
      </c>
      <c r="F35" s="504">
        <v>3534.216</v>
      </c>
      <c r="G35" s="499">
        <f t="shared" si="1"/>
        <v>0.0073806286044278534</v>
      </c>
      <c r="H35" s="501">
        <v>3359.915</v>
      </c>
      <c r="I35" s="497">
        <f t="shared" si="3"/>
        <v>0.0518766099737642</v>
      </c>
      <c r="J35" s="411"/>
    </row>
    <row r="36" spans="1:10" ht="15.75" customHeight="1" thickBot="1">
      <c r="A36" s="503" t="s">
        <v>105</v>
      </c>
      <c r="B36" s="502">
        <v>401.09799999999996</v>
      </c>
      <c r="C36" s="499">
        <f t="shared" si="0"/>
        <v>0.010374686342646685</v>
      </c>
      <c r="D36" s="501">
        <v>700.99</v>
      </c>
      <c r="E36" s="497">
        <f t="shared" si="2"/>
        <v>-0.42781209432374223</v>
      </c>
      <c r="F36" s="504">
        <v>6753.9349999999995</v>
      </c>
      <c r="G36" s="499">
        <f t="shared" si="1"/>
        <v>0.014104481970950962</v>
      </c>
      <c r="H36" s="501">
        <v>6924.028000000002</v>
      </c>
      <c r="I36" s="497">
        <f t="shared" si="3"/>
        <v>-0.024565614119411827</v>
      </c>
      <c r="J36" s="411"/>
    </row>
    <row r="37" spans="1:10" s="455" customFormat="1" ht="15.75" customHeight="1">
      <c r="A37" s="428" t="s">
        <v>188</v>
      </c>
      <c r="B37" s="427">
        <f>SUM(B38:B43)</f>
        <v>5573.4890000000005</v>
      </c>
      <c r="C37" s="425">
        <f t="shared" si="0"/>
        <v>0.14416227507789003</v>
      </c>
      <c r="D37" s="424">
        <f>SUM(D38:D43)</f>
        <v>4264.674</v>
      </c>
      <c r="E37" s="423">
        <f t="shared" si="2"/>
        <v>0.30689684604262846</v>
      </c>
      <c r="F37" s="426">
        <f>SUM(F38:F43)</f>
        <v>57450.48099999999</v>
      </c>
      <c r="G37" s="425">
        <f t="shared" si="1"/>
        <v>0.11997587680174014</v>
      </c>
      <c r="H37" s="424">
        <f>SUM(H38:H43)</f>
        <v>42730.298</v>
      </c>
      <c r="I37" s="423">
        <f t="shared" si="3"/>
        <v>0.3444905298811627</v>
      </c>
      <c r="J37" s="436"/>
    </row>
    <row r="38" spans="1:10" ht="15.75" customHeight="1">
      <c r="A38" s="503" t="s">
        <v>187</v>
      </c>
      <c r="B38" s="502">
        <v>2987.1000000000004</v>
      </c>
      <c r="C38" s="499">
        <f t="shared" si="0"/>
        <v>0.07726347569451834</v>
      </c>
      <c r="D38" s="501">
        <v>2484.035</v>
      </c>
      <c r="E38" s="497">
        <f t="shared" si="2"/>
        <v>0.20251928817428122</v>
      </c>
      <c r="F38" s="504">
        <v>30687.748999999993</v>
      </c>
      <c r="G38" s="499">
        <f t="shared" si="1"/>
        <v>0.06408631449659619</v>
      </c>
      <c r="H38" s="501">
        <v>21885.248000000003</v>
      </c>
      <c r="I38" s="497">
        <f t="shared" si="3"/>
        <v>0.4022116176156645</v>
      </c>
      <c r="J38" s="411"/>
    </row>
    <row r="39" spans="1:10" ht="15.75" customHeight="1">
      <c r="A39" s="503" t="s">
        <v>186</v>
      </c>
      <c r="B39" s="502">
        <v>1170.9859999999999</v>
      </c>
      <c r="C39" s="499">
        <f t="shared" si="0"/>
        <v>0.030288389524830518</v>
      </c>
      <c r="D39" s="501">
        <v>1152.312</v>
      </c>
      <c r="E39" s="497">
        <f t="shared" si="2"/>
        <v>0.01620568040600112</v>
      </c>
      <c r="F39" s="504">
        <v>14945.923000000006</v>
      </c>
      <c r="G39" s="499">
        <f t="shared" si="1"/>
        <v>0.03121210101855014</v>
      </c>
      <c r="H39" s="501">
        <v>14195.257999999998</v>
      </c>
      <c r="I39" s="497">
        <f t="shared" si="3"/>
        <v>0.052881391799994626</v>
      </c>
      <c r="J39" s="411"/>
    </row>
    <row r="40" spans="1:10" ht="15.75" customHeight="1">
      <c r="A40" s="503" t="s">
        <v>183</v>
      </c>
      <c r="B40" s="502">
        <v>340.822</v>
      </c>
      <c r="C40" s="499">
        <f t="shared" si="0"/>
        <v>0.008815604537229129</v>
      </c>
      <c r="D40" s="501">
        <v>98.826</v>
      </c>
      <c r="E40" s="497">
        <f t="shared" si="2"/>
        <v>2.4487078299232996</v>
      </c>
      <c r="F40" s="504">
        <v>3059.197999999999</v>
      </c>
      <c r="G40" s="499">
        <f t="shared" si="1"/>
        <v>0.006388631669770176</v>
      </c>
      <c r="H40" s="501">
        <v>1454.0069999999994</v>
      </c>
      <c r="I40" s="497">
        <f t="shared" si="3"/>
        <v>1.1039774911675115</v>
      </c>
      <c r="J40" s="411"/>
    </row>
    <row r="41" spans="1:10" ht="15.75" customHeight="1">
      <c r="A41" s="503" t="s">
        <v>185</v>
      </c>
      <c r="B41" s="502">
        <v>279.335</v>
      </c>
      <c r="C41" s="499">
        <f t="shared" si="0"/>
        <v>0.007225199351587921</v>
      </c>
      <c r="D41" s="501">
        <v>111.662</v>
      </c>
      <c r="E41" s="497">
        <f t="shared" si="2"/>
        <v>1.5016120076659916</v>
      </c>
      <c r="F41" s="504">
        <v>2263.5679999999998</v>
      </c>
      <c r="G41" s="499">
        <f t="shared" si="1"/>
        <v>0.00472708932585545</v>
      </c>
      <c r="H41" s="501">
        <v>1150.158</v>
      </c>
      <c r="I41" s="497">
        <f t="shared" si="3"/>
        <v>0.9680496070974596</v>
      </c>
      <c r="J41" s="411"/>
    </row>
    <row r="42" spans="1:10" ht="15.75" customHeight="1">
      <c r="A42" s="503" t="s">
        <v>184</v>
      </c>
      <c r="B42" s="502">
        <v>142.86</v>
      </c>
      <c r="C42" s="499">
        <f t="shared" si="0"/>
        <v>0.0036951759692406987</v>
      </c>
      <c r="D42" s="501">
        <v>73.473</v>
      </c>
      <c r="E42" s="497">
        <f t="shared" si="2"/>
        <v>0.944387734269732</v>
      </c>
      <c r="F42" s="504">
        <v>1191.42</v>
      </c>
      <c r="G42" s="499">
        <f t="shared" si="1"/>
        <v>0.0024880846365608195</v>
      </c>
      <c r="H42" s="501">
        <v>1065.7019999999998</v>
      </c>
      <c r="I42" s="497">
        <f t="shared" si="3"/>
        <v>0.11796731168750774</v>
      </c>
      <c r="J42" s="411"/>
    </row>
    <row r="43" spans="1:10" ht="15.75" customHeight="1" thickBot="1">
      <c r="A43" s="503" t="s">
        <v>105</v>
      </c>
      <c r="B43" s="502">
        <v>652.3860000000001</v>
      </c>
      <c r="C43" s="499">
        <f t="shared" si="0"/>
        <v>0.01687443000048343</v>
      </c>
      <c r="D43" s="501">
        <v>344.36600000000004</v>
      </c>
      <c r="E43" s="497">
        <f t="shared" si="2"/>
        <v>0.8944553178885255</v>
      </c>
      <c r="F43" s="504">
        <v>5302.623000000002</v>
      </c>
      <c r="G43" s="499">
        <f t="shared" si="1"/>
        <v>0.011073655654407386</v>
      </c>
      <c r="H43" s="501">
        <v>2979.925</v>
      </c>
      <c r="I43" s="497">
        <f t="shared" si="3"/>
        <v>0.7794484760522502</v>
      </c>
      <c r="J43" s="411"/>
    </row>
    <row r="44" spans="1:10" s="455" customFormat="1" ht="15.75" customHeight="1">
      <c r="A44" s="428" t="s">
        <v>179</v>
      </c>
      <c r="B44" s="427">
        <f>SUM(B45:B47)</f>
        <v>1161.866</v>
      </c>
      <c r="C44" s="425">
        <f t="shared" si="0"/>
        <v>0.030052494208860515</v>
      </c>
      <c r="D44" s="424">
        <f>SUM(D45:D47)</f>
        <v>1563.817</v>
      </c>
      <c r="E44" s="423">
        <f t="shared" si="2"/>
        <v>-0.2570319928738465</v>
      </c>
      <c r="F44" s="426">
        <f>SUM(F45:F47)</f>
        <v>13350.241999999998</v>
      </c>
      <c r="G44" s="425">
        <f t="shared" si="1"/>
        <v>0.02787978379964159</v>
      </c>
      <c r="H44" s="424">
        <f>SUM(H45:H47)</f>
        <v>8502.899000000001</v>
      </c>
      <c r="I44" s="423">
        <f t="shared" si="3"/>
        <v>0.5700812158300359</v>
      </c>
      <c r="J44" s="436"/>
    </row>
    <row r="45" spans="1:10" ht="15.75" customHeight="1">
      <c r="A45" s="503" t="s">
        <v>176</v>
      </c>
      <c r="B45" s="502">
        <v>637.935</v>
      </c>
      <c r="C45" s="499">
        <f t="shared" si="0"/>
        <v>0.01650064456067174</v>
      </c>
      <c r="D45" s="501">
        <v>671.2890000000001</v>
      </c>
      <c r="E45" s="497">
        <f t="shared" si="2"/>
        <v>-0.04968649866153052</v>
      </c>
      <c r="F45" s="500">
        <v>5466.147999999999</v>
      </c>
      <c r="G45" s="499">
        <f t="shared" si="1"/>
        <v>0.011415150710889232</v>
      </c>
      <c r="H45" s="498">
        <v>5030.8150000000005</v>
      </c>
      <c r="I45" s="497">
        <f t="shared" si="3"/>
        <v>0.08653329530105935</v>
      </c>
      <c r="J45" s="411"/>
    </row>
    <row r="46" spans="1:10" ht="15.75" customHeight="1">
      <c r="A46" s="503" t="s">
        <v>178</v>
      </c>
      <c r="B46" s="502">
        <v>76.158</v>
      </c>
      <c r="C46" s="499">
        <f t="shared" si="0"/>
        <v>0.001969881082636379</v>
      </c>
      <c r="D46" s="501">
        <v>100.916</v>
      </c>
      <c r="E46" s="497">
        <f t="shared" si="2"/>
        <v>-0.24533275199175553</v>
      </c>
      <c r="F46" s="500">
        <v>905.995</v>
      </c>
      <c r="G46" s="499">
        <f t="shared" si="1"/>
        <v>0.0018920214872177063</v>
      </c>
      <c r="H46" s="498">
        <v>1140.0299999999997</v>
      </c>
      <c r="I46" s="497">
        <f t="shared" si="3"/>
        <v>-0.2052884573212984</v>
      </c>
      <c r="J46" s="411"/>
    </row>
    <row r="47" spans="1:10" ht="15.75" customHeight="1" thickBot="1">
      <c r="A47" s="503" t="s">
        <v>105</v>
      </c>
      <c r="B47" s="502">
        <v>447.773</v>
      </c>
      <c r="C47" s="499">
        <f t="shared" si="0"/>
        <v>0.011581968565552396</v>
      </c>
      <c r="D47" s="501">
        <v>791.612</v>
      </c>
      <c r="E47" s="497">
        <f t="shared" si="2"/>
        <v>-0.43435294058200224</v>
      </c>
      <c r="F47" s="500">
        <v>6978.099</v>
      </c>
      <c r="G47" s="499">
        <f t="shared" si="1"/>
        <v>0.014572611601534655</v>
      </c>
      <c r="H47" s="498">
        <v>2332.054</v>
      </c>
      <c r="I47" s="497">
        <f t="shared" si="3"/>
        <v>1.9922544675209064</v>
      </c>
      <c r="J47" s="411"/>
    </row>
    <row r="48" spans="1:10" ht="15.75" customHeight="1" thickBot="1">
      <c r="A48" s="496" t="s">
        <v>172</v>
      </c>
      <c r="B48" s="459">
        <v>147.22899999999998</v>
      </c>
      <c r="C48" s="494">
        <f t="shared" si="0"/>
        <v>0.0038081832757618558</v>
      </c>
      <c r="D48" s="495">
        <v>124.20100000000001</v>
      </c>
      <c r="E48" s="457">
        <f t="shared" si="2"/>
        <v>0.18540913519214808</v>
      </c>
      <c r="F48" s="459">
        <v>673.2519999999998</v>
      </c>
      <c r="G48" s="494">
        <f t="shared" si="1"/>
        <v>0.0014059760267024597</v>
      </c>
      <c r="H48" s="458">
        <v>608.6339999999997</v>
      </c>
      <c r="I48" s="457">
        <f t="shared" si="3"/>
        <v>0.10616889624963477</v>
      </c>
      <c r="J48" s="411"/>
    </row>
    <row r="49" ht="14.25">
      <c r="A49" s="192" t="s">
        <v>265</v>
      </c>
    </row>
    <row r="50" ht="14.25">
      <c r="A50" s="192" t="s">
        <v>264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9:I65536 E49:E65536 G4:G5 C4:C5 I3:I5 E3:E5">
    <cfRule type="cellIs" priority="1" dxfId="78" operator="lessThan" stopIfTrue="1">
      <formula>0</formula>
    </cfRule>
  </conditionalFormatting>
  <conditionalFormatting sqref="E6:E48 I6:I48">
    <cfRule type="cellIs" priority="2" dxfId="78" operator="lessThan">
      <formula>0</formula>
    </cfRule>
    <cfRule type="cellIs" priority="3" dxfId="80" operator="greaterThanOrEqual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92" zoomScaleNormal="92" zoomScalePageLayoutView="0" workbookViewId="0" topLeftCell="A1">
      <selection activeCell="F35" sqref="F35:G35"/>
    </sheetView>
  </sheetViews>
  <sheetFormatPr defaultColWidth="8.00390625" defaultRowHeight="15"/>
  <cols>
    <col min="1" max="1" width="21.00390625" style="456" customWidth="1"/>
    <col min="2" max="2" width="9.00390625" style="456" customWidth="1"/>
    <col min="3" max="3" width="8.140625" style="456" bestFit="1" customWidth="1"/>
    <col min="4" max="4" width="8.8515625" style="456" customWidth="1"/>
    <col min="5" max="5" width="9.421875" style="456" bestFit="1" customWidth="1"/>
    <col min="6" max="6" width="8.421875" style="456" customWidth="1"/>
    <col min="7" max="7" width="8.140625" style="456" bestFit="1" customWidth="1"/>
    <col min="8" max="8" width="8.8515625" style="456" customWidth="1"/>
    <col min="9" max="9" width="9.28125" style="456" customWidth="1"/>
    <col min="10" max="10" width="10.28125" style="456" customWidth="1"/>
    <col min="11" max="11" width="10.421875" style="456" customWidth="1"/>
    <col min="12" max="12" width="10.28125" style="456" customWidth="1"/>
    <col min="13" max="13" width="11.00390625" style="456" customWidth="1"/>
    <col min="14" max="14" width="9.57421875" style="456" customWidth="1"/>
    <col min="15" max="15" width="10.8515625" style="456" customWidth="1"/>
    <col min="16" max="16" width="9.421875" style="456" customWidth="1"/>
    <col min="17" max="17" width="8.421875" style="456" customWidth="1"/>
    <col min="18" max="16384" width="8.00390625" style="456" customWidth="1"/>
  </cols>
  <sheetData>
    <row r="1" spans="16:17" ht="18.75" thickBot="1">
      <c r="P1" s="768" t="s">
        <v>36</v>
      </c>
      <c r="Q1" s="769"/>
    </row>
    <row r="2" ht="6" customHeight="1" thickBot="1"/>
    <row r="3" spans="1:17" ht="24" customHeight="1" thickBot="1">
      <c r="A3" s="787" t="s">
        <v>275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9"/>
    </row>
    <row r="4" spans="1:17" ht="15.75" customHeight="1" thickBot="1">
      <c r="A4" s="790" t="s">
        <v>259</v>
      </c>
      <c r="B4" s="800" t="s">
        <v>53</v>
      </c>
      <c r="C4" s="801"/>
      <c r="D4" s="801"/>
      <c r="E4" s="801"/>
      <c r="F4" s="801"/>
      <c r="G4" s="801"/>
      <c r="H4" s="801"/>
      <c r="I4" s="802"/>
      <c r="J4" s="800" t="s">
        <v>52</v>
      </c>
      <c r="K4" s="801"/>
      <c r="L4" s="801"/>
      <c r="M4" s="801"/>
      <c r="N4" s="801"/>
      <c r="O4" s="801"/>
      <c r="P4" s="801"/>
      <c r="Q4" s="802"/>
    </row>
    <row r="5" spans="1:17" s="534" customFormat="1" ht="26.25" customHeight="1">
      <c r="A5" s="791"/>
      <c r="B5" s="796" t="s">
        <v>51</v>
      </c>
      <c r="C5" s="797"/>
      <c r="D5" s="797"/>
      <c r="E5" s="782" t="s">
        <v>48</v>
      </c>
      <c r="F5" s="796" t="s">
        <v>50</v>
      </c>
      <c r="G5" s="797"/>
      <c r="H5" s="797"/>
      <c r="I5" s="780" t="s">
        <v>46</v>
      </c>
      <c r="J5" s="798" t="s">
        <v>258</v>
      </c>
      <c r="K5" s="799"/>
      <c r="L5" s="799"/>
      <c r="M5" s="782" t="s">
        <v>48</v>
      </c>
      <c r="N5" s="798" t="s">
        <v>261</v>
      </c>
      <c r="O5" s="799"/>
      <c r="P5" s="799"/>
      <c r="Q5" s="782" t="s">
        <v>46</v>
      </c>
    </row>
    <row r="6" spans="1:17" s="489" customFormat="1" ht="15" thickBot="1">
      <c r="A6" s="792"/>
      <c r="B6" s="491" t="s">
        <v>23</v>
      </c>
      <c r="C6" s="490" t="s">
        <v>22</v>
      </c>
      <c r="D6" s="490" t="s">
        <v>21</v>
      </c>
      <c r="E6" s="783"/>
      <c r="F6" s="491" t="s">
        <v>23</v>
      </c>
      <c r="G6" s="490" t="s">
        <v>22</v>
      </c>
      <c r="H6" s="490" t="s">
        <v>21</v>
      </c>
      <c r="I6" s="781"/>
      <c r="J6" s="491" t="s">
        <v>23</v>
      </c>
      <c r="K6" s="490" t="s">
        <v>22</v>
      </c>
      <c r="L6" s="490" t="s">
        <v>21</v>
      </c>
      <c r="M6" s="783"/>
      <c r="N6" s="491" t="s">
        <v>23</v>
      </c>
      <c r="O6" s="490" t="s">
        <v>22</v>
      </c>
      <c r="P6" s="490" t="s">
        <v>21</v>
      </c>
      <c r="Q6" s="783"/>
    </row>
    <row r="7" spans="1:17" s="527" customFormat="1" ht="18" customHeight="1" thickBot="1">
      <c r="A7" s="533" t="s">
        <v>32</v>
      </c>
      <c r="B7" s="531">
        <f>B8+B12+B21+B29+B35+B39</f>
        <v>20958.590999999997</v>
      </c>
      <c r="C7" s="530">
        <f>C8+C12+C21+C29+C35+C39</f>
        <v>17702.626000000004</v>
      </c>
      <c r="D7" s="529">
        <f aca="true" t="shared" si="0" ref="D7:D39">C7+B7</f>
        <v>38661.217000000004</v>
      </c>
      <c r="E7" s="532">
        <f aca="true" t="shared" si="1" ref="E7:E39">D7/$D$7</f>
        <v>1</v>
      </c>
      <c r="F7" s="531">
        <f>F8+F12+F21+F29+F35+F39</f>
        <v>24601.021</v>
      </c>
      <c r="G7" s="530">
        <f>G8+G12+G21+G29+G35+G39</f>
        <v>16807.959</v>
      </c>
      <c r="H7" s="529">
        <f aca="true" t="shared" si="2" ref="H7:H39">G7+F7</f>
        <v>41408.979999999996</v>
      </c>
      <c r="I7" s="528">
        <f>IF(ISERROR(D7/H7-1),"         /0",(D7/H7-1))</f>
        <v>-0.06635669364471164</v>
      </c>
      <c r="J7" s="531">
        <f>J8+J12+J21+J29+J35+J39</f>
        <v>285244.1810000001</v>
      </c>
      <c r="K7" s="530">
        <f>K8+K12+K21+K29+K35+K39</f>
        <v>193606.08900000007</v>
      </c>
      <c r="L7" s="529">
        <f aca="true" t="shared" si="3" ref="L7:L39">K7+J7</f>
        <v>478850.27000000014</v>
      </c>
      <c r="M7" s="532">
        <f aca="true" t="shared" si="4" ref="M7:M39">L7/$L$7</f>
        <v>1</v>
      </c>
      <c r="N7" s="531">
        <f>N8+N12+N21+N29+N35+N39</f>
        <v>279042.34799999994</v>
      </c>
      <c r="O7" s="530">
        <f>O8+O12+O21+O29+O35+O39</f>
        <v>151676.62099999996</v>
      </c>
      <c r="P7" s="529">
        <f aca="true" t="shared" si="5" ref="P7:P39">O7+N7</f>
        <v>430718.9689999999</v>
      </c>
      <c r="Q7" s="528">
        <f>IF(ISERROR(L7/P7-1),"         /0",(L7/P7-1))</f>
        <v>0.11174641579345024</v>
      </c>
    </row>
    <row r="8" spans="1:17" s="467" customFormat="1" ht="18" customHeight="1">
      <c r="A8" s="470" t="s">
        <v>256</v>
      </c>
      <c r="B8" s="469">
        <f>SUM(B9:B11)</f>
        <v>11927.249999999998</v>
      </c>
      <c r="C8" s="433">
        <f>SUM(C9:C11)</f>
        <v>8635.838000000002</v>
      </c>
      <c r="D8" s="433">
        <f t="shared" si="0"/>
        <v>20563.088</v>
      </c>
      <c r="E8" s="423">
        <f t="shared" si="1"/>
        <v>0.5318789628376157</v>
      </c>
      <c r="F8" s="469">
        <f>SUM(F9:F11)</f>
        <v>15948.492999999999</v>
      </c>
      <c r="G8" s="433">
        <f>SUM(G9:G11)</f>
        <v>9011.677</v>
      </c>
      <c r="H8" s="433">
        <f t="shared" si="2"/>
        <v>24960.17</v>
      </c>
      <c r="I8" s="468">
        <f aca="true" t="shared" si="6" ref="I8:I39">IF(ISERROR(D8/H8-1),"         /0",IF(D8/H8&gt;5,"  *  ",(D8/H8-1)))</f>
        <v>-0.17616394439621197</v>
      </c>
      <c r="J8" s="469">
        <f>SUM(J9:J11)</f>
        <v>180826.53900000005</v>
      </c>
      <c r="K8" s="433">
        <f>SUM(K9:K11)</f>
        <v>94144.84600000006</v>
      </c>
      <c r="L8" s="433">
        <f t="shared" si="3"/>
        <v>274971.3850000001</v>
      </c>
      <c r="M8" s="423">
        <f t="shared" si="4"/>
        <v>0.574232494428791</v>
      </c>
      <c r="N8" s="469">
        <f>SUM(N9:N11)</f>
        <v>188947.34199999995</v>
      </c>
      <c r="O8" s="433">
        <f>SUM(O9:O11)</f>
        <v>84864.07899999995</v>
      </c>
      <c r="P8" s="433">
        <f t="shared" si="5"/>
        <v>273811.4209999999</v>
      </c>
      <c r="Q8" s="468">
        <f aca="true" t="shared" si="7" ref="Q8:Q39">IF(ISERROR(L8/P8-1),"         /0",IF(L8/P8&gt;5,"  *  ",(L8/P8-1)))</f>
        <v>0.004236360907678094</v>
      </c>
    </row>
    <row r="9" spans="1:17" ht="18" customHeight="1">
      <c r="A9" s="466" t="s">
        <v>255</v>
      </c>
      <c r="B9" s="465">
        <v>11792.474999999999</v>
      </c>
      <c r="C9" s="463">
        <v>8540.607000000002</v>
      </c>
      <c r="D9" s="463">
        <f t="shared" si="0"/>
        <v>20333.082000000002</v>
      </c>
      <c r="E9" s="464">
        <f t="shared" si="1"/>
        <v>0.5259296933151381</v>
      </c>
      <c r="F9" s="465">
        <v>15758.858999999999</v>
      </c>
      <c r="G9" s="463">
        <v>8945.419</v>
      </c>
      <c r="H9" s="463">
        <f t="shared" si="2"/>
        <v>24704.278</v>
      </c>
      <c r="I9" s="462">
        <f t="shared" si="6"/>
        <v>-0.17694085210666732</v>
      </c>
      <c r="J9" s="465">
        <v>179315.22200000007</v>
      </c>
      <c r="K9" s="463">
        <v>92826.81200000006</v>
      </c>
      <c r="L9" s="463">
        <f t="shared" si="3"/>
        <v>272142.0340000001</v>
      </c>
      <c r="M9" s="464">
        <f t="shared" si="4"/>
        <v>0.568323860400037</v>
      </c>
      <c r="N9" s="463">
        <v>185589.40299999996</v>
      </c>
      <c r="O9" s="463">
        <v>81367.23599999995</v>
      </c>
      <c r="P9" s="463">
        <f t="shared" si="5"/>
        <v>266956.6389999999</v>
      </c>
      <c r="Q9" s="462">
        <f t="shared" si="7"/>
        <v>0.019424109546120727</v>
      </c>
    </row>
    <row r="10" spans="1:17" ht="18" customHeight="1">
      <c r="A10" s="466" t="s">
        <v>254</v>
      </c>
      <c r="B10" s="465">
        <v>113.318</v>
      </c>
      <c r="C10" s="463">
        <v>64.80999999999999</v>
      </c>
      <c r="D10" s="463">
        <f t="shared" si="0"/>
        <v>178.128</v>
      </c>
      <c r="E10" s="464">
        <f t="shared" si="1"/>
        <v>0.0046074079871826065</v>
      </c>
      <c r="F10" s="465">
        <v>131.26000000000002</v>
      </c>
      <c r="G10" s="463">
        <v>60.55</v>
      </c>
      <c r="H10" s="463">
        <f t="shared" si="2"/>
        <v>191.81</v>
      </c>
      <c r="I10" s="462">
        <f t="shared" si="6"/>
        <v>-0.07133100464000841</v>
      </c>
      <c r="J10" s="465">
        <v>1163.5690000000002</v>
      </c>
      <c r="K10" s="463">
        <v>957.169</v>
      </c>
      <c r="L10" s="463">
        <f t="shared" si="3"/>
        <v>2120.7380000000003</v>
      </c>
      <c r="M10" s="464">
        <f t="shared" si="4"/>
        <v>0.004428812371767066</v>
      </c>
      <c r="N10" s="463">
        <v>1154.1100000000001</v>
      </c>
      <c r="O10" s="463">
        <v>513.3729999999999</v>
      </c>
      <c r="P10" s="463">
        <f t="shared" si="5"/>
        <v>1667.4830000000002</v>
      </c>
      <c r="Q10" s="462">
        <f t="shared" si="7"/>
        <v>0.2718198626312833</v>
      </c>
    </row>
    <row r="11" spans="1:17" ht="18" customHeight="1" thickBot="1">
      <c r="A11" s="481" t="s">
        <v>253</v>
      </c>
      <c r="B11" s="480">
        <v>21.457</v>
      </c>
      <c r="C11" s="478">
        <v>30.421</v>
      </c>
      <c r="D11" s="478">
        <f t="shared" si="0"/>
        <v>51.878</v>
      </c>
      <c r="E11" s="479">
        <f t="shared" si="1"/>
        <v>0.0013418615352951769</v>
      </c>
      <c r="F11" s="480">
        <v>58.373999999999995</v>
      </c>
      <c r="G11" s="478">
        <v>5.708</v>
      </c>
      <c r="H11" s="478">
        <f t="shared" si="2"/>
        <v>64.082</v>
      </c>
      <c r="I11" s="462">
        <f t="shared" si="6"/>
        <v>-0.1904434942729627</v>
      </c>
      <c r="J11" s="480">
        <v>347.74799999999993</v>
      </c>
      <c r="K11" s="478">
        <v>360.86499999999995</v>
      </c>
      <c r="L11" s="478">
        <f t="shared" si="3"/>
        <v>708.6129999999998</v>
      </c>
      <c r="M11" s="479">
        <f t="shared" si="4"/>
        <v>0.0014798216569868483</v>
      </c>
      <c r="N11" s="478">
        <v>2203.829</v>
      </c>
      <c r="O11" s="478">
        <v>2983.4699999999993</v>
      </c>
      <c r="P11" s="478">
        <f t="shared" si="5"/>
        <v>5187.298999999999</v>
      </c>
      <c r="Q11" s="462">
        <f t="shared" si="7"/>
        <v>-0.8633946105670793</v>
      </c>
    </row>
    <row r="12" spans="1:17" s="467" customFormat="1" ht="18" customHeight="1">
      <c r="A12" s="470" t="s">
        <v>212</v>
      </c>
      <c r="B12" s="469">
        <f>SUM(B13:B20)</f>
        <v>2645.7199999999993</v>
      </c>
      <c r="C12" s="433">
        <f>SUM(C13:C20)</f>
        <v>4795.456</v>
      </c>
      <c r="D12" s="433">
        <f t="shared" si="0"/>
        <v>7441.1759999999995</v>
      </c>
      <c r="E12" s="423">
        <f t="shared" si="1"/>
        <v>0.1924713337399596</v>
      </c>
      <c r="F12" s="469">
        <f>SUM(F13:F20)</f>
        <v>2385.0560000000005</v>
      </c>
      <c r="G12" s="433">
        <f>SUM(G13:G20)</f>
        <v>4358.205</v>
      </c>
      <c r="H12" s="433">
        <f t="shared" si="2"/>
        <v>6743.261</v>
      </c>
      <c r="I12" s="468">
        <f t="shared" si="6"/>
        <v>0.10349814429546766</v>
      </c>
      <c r="J12" s="469">
        <f>SUM(J13:J20)</f>
        <v>29115.284</v>
      </c>
      <c r="K12" s="433">
        <f>SUM(K13:K20)</f>
        <v>54848.05100000001</v>
      </c>
      <c r="L12" s="433">
        <f t="shared" si="3"/>
        <v>83963.335</v>
      </c>
      <c r="M12" s="423">
        <f t="shared" si="4"/>
        <v>0.17534361001822132</v>
      </c>
      <c r="N12" s="469">
        <f>SUM(N13:N20)</f>
        <v>29089.48199999999</v>
      </c>
      <c r="O12" s="433">
        <f>SUM(O13:O20)</f>
        <v>37089.053</v>
      </c>
      <c r="P12" s="433">
        <f t="shared" si="5"/>
        <v>66178.53499999999</v>
      </c>
      <c r="Q12" s="468">
        <f t="shared" si="7"/>
        <v>0.26873970540447933</v>
      </c>
    </row>
    <row r="13" spans="1:17" ht="18" customHeight="1">
      <c r="A13" s="476" t="s">
        <v>252</v>
      </c>
      <c r="B13" s="474">
        <v>822.08</v>
      </c>
      <c r="C13" s="473">
        <v>1890.105</v>
      </c>
      <c r="D13" s="473">
        <f t="shared" si="0"/>
        <v>2712.185</v>
      </c>
      <c r="E13" s="475">
        <f t="shared" si="1"/>
        <v>0.07015260280088957</v>
      </c>
      <c r="F13" s="474">
        <v>549.4710000000001</v>
      </c>
      <c r="G13" s="473">
        <v>1427.869</v>
      </c>
      <c r="H13" s="473">
        <f t="shared" si="2"/>
        <v>1977.3400000000001</v>
      </c>
      <c r="I13" s="472">
        <f t="shared" si="6"/>
        <v>0.37163310305764297</v>
      </c>
      <c r="J13" s="474">
        <v>8231.909999999998</v>
      </c>
      <c r="K13" s="473">
        <v>25410.155000000006</v>
      </c>
      <c r="L13" s="473">
        <f t="shared" si="3"/>
        <v>33642.065</v>
      </c>
      <c r="M13" s="475">
        <f t="shared" si="4"/>
        <v>0.07025591736640348</v>
      </c>
      <c r="N13" s="473">
        <v>6850.93399999999</v>
      </c>
      <c r="O13" s="473">
        <v>11825.182999999999</v>
      </c>
      <c r="P13" s="473">
        <f t="shared" si="5"/>
        <v>18676.11699999999</v>
      </c>
      <c r="Q13" s="472">
        <f t="shared" si="7"/>
        <v>0.8013415208311245</v>
      </c>
    </row>
    <row r="14" spans="1:17" ht="18" customHeight="1">
      <c r="A14" s="476" t="s">
        <v>249</v>
      </c>
      <c r="B14" s="474">
        <v>327.80499999999995</v>
      </c>
      <c r="C14" s="473">
        <v>1244.9080000000001</v>
      </c>
      <c r="D14" s="473">
        <f t="shared" si="0"/>
        <v>1572.7130000000002</v>
      </c>
      <c r="E14" s="475">
        <f t="shared" si="1"/>
        <v>0.0406793454018791</v>
      </c>
      <c r="F14" s="474">
        <v>291.90299999999996</v>
      </c>
      <c r="G14" s="473">
        <v>965.2489999999999</v>
      </c>
      <c r="H14" s="473">
        <f t="shared" si="2"/>
        <v>1257.1519999999998</v>
      </c>
      <c r="I14" s="472">
        <f t="shared" si="6"/>
        <v>0.25101260627195465</v>
      </c>
      <c r="J14" s="474">
        <v>4129.840999999999</v>
      </c>
      <c r="K14" s="473">
        <v>12406.817000000001</v>
      </c>
      <c r="L14" s="473">
        <f t="shared" si="3"/>
        <v>16536.658</v>
      </c>
      <c r="M14" s="475">
        <f t="shared" si="4"/>
        <v>0.03453408933026183</v>
      </c>
      <c r="N14" s="473">
        <v>2499.335</v>
      </c>
      <c r="O14" s="473">
        <v>9075.702</v>
      </c>
      <c r="P14" s="473">
        <f t="shared" si="5"/>
        <v>11575.037</v>
      </c>
      <c r="Q14" s="472">
        <f t="shared" si="7"/>
        <v>0.4286483922254416</v>
      </c>
    </row>
    <row r="15" spans="1:17" ht="18" customHeight="1">
      <c r="A15" s="476" t="s">
        <v>251</v>
      </c>
      <c r="B15" s="474">
        <v>628.115</v>
      </c>
      <c r="C15" s="473">
        <v>618.902</v>
      </c>
      <c r="D15" s="473">
        <f t="shared" si="0"/>
        <v>1247.017</v>
      </c>
      <c r="E15" s="475">
        <f t="shared" si="1"/>
        <v>0.032254985661729164</v>
      </c>
      <c r="F15" s="474">
        <v>777.8220000000001</v>
      </c>
      <c r="G15" s="473">
        <v>1162.6329999999998</v>
      </c>
      <c r="H15" s="473">
        <f t="shared" si="2"/>
        <v>1940.455</v>
      </c>
      <c r="I15" s="472">
        <f t="shared" si="6"/>
        <v>-0.35735845458925863</v>
      </c>
      <c r="J15" s="474">
        <v>8196.9</v>
      </c>
      <c r="K15" s="473">
        <v>7042.295000000003</v>
      </c>
      <c r="L15" s="473">
        <f t="shared" si="3"/>
        <v>15239.195000000003</v>
      </c>
      <c r="M15" s="475">
        <f t="shared" si="4"/>
        <v>0.03182455133626634</v>
      </c>
      <c r="N15" s="473">
        <v>6751.801</v>
      </c>
      <c r="O15" s="473">
        <v>7689.884</v>
      </c>
      <c r="P15" s="473">
        <f t="shared" si="5"/>
        <v>14441.685000000001</v>
      </c>
      <c r="Q15" s="472">
        <f t="shared" si="7"/>
        <v>0.05522278044424889</v>
      </c>
    </row>
    <row r="16" spans="1:17" ht="18" customHeight="1">
      <c r="A16" s="476" t="s">
        <v>250</v>
      </c>
      <c r="B16" s="474">
        <v>109.893</v>
      </c>
      <c r="C16" s="473">
        <v>566.889</v>
      </c>
      <c r="D16" s="473">
        <f t="shared" si="0"/>
        <v>676.782</v>
      </c>
      <c r="E16" s="475">
        <f t="shared" si="1"/>
        <v>0.017505449970703198</v>
      </c>
      <c r="F16" s="474">
        <v>85.74999999999999</v>
      </c>
      <c r="G16" s="473">
        <v>230.352</v>
      </c>
      <c r="H16" s="473">
        <f t="shared" si="2"/>
        <v>316.102</v>
      </c>
      <c r="I16" s="472">
        <f t="shared" si="6"/>
        <v>1.1410240998158825</v>
      </c>
      <c r="J16" s="474">
        <v>2022.753</v>
      </c>
      <c r="K16" s="473">
        <v>4858.045000000001</v>
      </c>
      <c r="L16" s="473">
        <f t="shared" si="3"/>
        <v>6880.798000000001</v>
      </c>
      <c r="M16" s="475">
        <f t="shared" si="4"/>
        <v>0.014369414472711896</v>
      </c>
      <c r="N16" s="473">
        <v>1062.69</v>
      </c>
      <c r="O16" s="473">
        <v>2177.3899999999994</v>
      </c>
      <c r="P16" s="473">
        <f t="shared" si="5"/>
        <v>3240.0799999999995</v>
      </c>
      <c r="Q16" s="472">
        <f t="shared" si="7"/>
        <v>1.1236506506012205</v>
      </c>
    </row>
    <row r="17" spans="1:17" ht="18" customHeight="1">
      <c r="A17" s="476" t="s">
        <v>248</v>
      </c>
      <c r="B17" s="474">
        <v>550.5909999999999</v>
      </c>
      <c r="C17" s="473">
        <v>77.195</v>
      </c>
      <c r="D17" s="473">
        <f t="shared" si="0"/>
        <v>627.7859999999998</v>
      </c>
      <c r="E17" s="475">
        <f t="shared" si="1"/>
        <v>0.016238133424511695</v>
      </c>
      <c r="F17" s="474">
        <v>421.464</v>
      </c>
      <c r="G17" s="473">
        <v>99.59</v>
      </c>
      <c r="H17" s="473">
        <f t="shared" si="2"/>
        <v>521.054</v>
      </c>
      <c r="I17" s="472">
        <f t="shared" si="6"/>
        <v>0.2048386539590903</v>
      </c>
      <c r="J17" s="474">
        <v>3619.3559999999998</v>
      </c>
      <c r="K17" s="473">
        <v>730.6629999999998</v>
      </c>
      <c r="L17" s="473">
        <f t="shared" si="3"/>
        <v>4350.018999999999</v>
      </c>
      <c r="M17" s="475">
        <f t="shared" si="4"/>
        <v>0.009084298939624693</v>
      </c>
      <c r="N17" s="473">
        <v>9951.9</v>
      </c>
      <c r="O17" s="473">
        <v>3487.617000000001</v>
      </c>
      <c r="P17" s="473">
        <f t="shared" si="5"/>
        <v>13439.517</v>
      </c>
      <c r="Q17" s="472">
        <f t="shared" si="7"/>
        <v>-0.6763262399980595</v>
      </c>
    </row>
    <row r="18" spans="1:17" ht="18" customHeight="1">
      <c r="A18" s="476" t="s">
        <v>247</v>
      </c>
      <c r="B18" s="474">
        <v>135.488</v>
      </c>
      <c r="C18" s="473">
        <v>283.49600000000004</v>
      </c>
      <c r="D18" s="473">
        <f t="shared" si="0"/>
        <v>418.98400000000004</v>
      </c>
      <c r="E18" s="475">
        <f t="shared" si="1"/>
        <v>0.010837320511664182</v>
      </c>
      <c r="F18" s="474">
        <v>190.81300000000002</v>
      </c>
      <c r="G18" s="473">
        <v>468.92600000000004</v>
      </c>
      <c r="H18" s="473">
        <f t="shared" si="2"/>
        <v>659.739</v>
      </c>
      <c r="I18" s="472">
        <f t="shared" si="6"/>
        <v>-0.36492461412770805</v>
      </c>
      <c r="J18" s="474">
        <v>1967.568</v>
      </c>
      <c r="K18" s="473">
        <v>3812.479999999999</v>
      </c>
      <c r="L18" s="473">
        <f t="shared" si="3"/>
        <v>5780.047999999999</v>
      </c>
      <c r="M18" s="475">
        <f t="shared" si="4"/>
        <v>0.01207067921252294</v>
      </c>
      <c r="N18" s="473">
        <v>1669.2629999999997</v>
      </c>
      <c r="O18" s="473">
        <v>2812.6290000000004</v>
      </c>
      <c r="P18" s="473">
        <f t="shared" si="5"/>
        <v>4481.892</v>
      </c>
      <c r="Q18" s="472">
        <f t="shared" si="7"/>
        <v>0.28964464114708677</v>
      </c>
    </row>
    <row r="19" spans="1:17" ht="18" customHeight="1">
      <c r="A19" s="476" t="s">
        <v>274</v>
      </c>
      <c r="B19" s="474">
        <v>1.999</v>
      </c>
      <c r="C19" s="473">
        <v>112.389</v>
      </c>
      <c r="D19" s="473">
        <f t="shared" si="0"/>
        <v>114.38799999999999</v>
      </c>
      <c r="E19" s="475">
        <f t="shared" si="1"/>
        <v>0.0029587273468395982</v>
      </c>
      <c r="F19" s="474">
        <v>54.265</v>
      </c>
      <c r="G19" s="473">
        <v>2.152</v>
      </c>
      <c r="H19" s="473">
        <f t="shared" si="2"/>
        <v>56.417</v>
      </c>
      <c r="I19" s="472">
        <f t="shared" si="6"/>
        <v>1.0275448889519114</v>
      </c>
      <c r="J19" s="474">
        <v>182.07700000000003</v>
      </c>
      <c r="K19" s="473">
        <v>523.738</v>
      </c>
      <c r="L19" s="473">
        <f t="shared" si="3"/>
        <v>705.815</v>
      </c>
      <c r="M19" s="475">
        <f t="shared" si="4"/>
        <v>0.001473978494363175</v>
      </c>
      <c r="N19" s="473">
        <v>64.58</v>
      </c>
      <c r="O19" s="473">
        <v>16.482999999999997</v>
      </c>
      <c r="P19" s="473">
        <f t="shared" si="5"/>
        <v>81.06299999999999</v>
      </c>
      <c r="Q19" s="472" t="str">
        <f t="shared" si="7"/>
        <v>  *  </v>
      </c>
    </row>
    <row r="20" spans="1:17" ht="18" customHeight="1">
      <c r="A20" s="476" t="s">
        <v>232</v>
      </c>
      <c r="B20" s="474">
        <v>69.749</v>
      </c>
      <c r="C20" s="473">
        <v>1.5719999999999998</v>
      </c>
      <c r="D20" s="473">
        <f t="shared" si="0"/>
        <v>71.321</v>
      </c>
      <c r="E20" s="475">
        <f t="shared" si="1"/>
        <v>0.0018447686217430762</v>
      </c>
      <c r="F20" s="474">
        <v>13.568</v>
      </c>
      <c r="G20" s="473">
        <v>1.434</v>
      </c>
      <c r="H20" s="473">
        <f t="shared" si="2"/>
        <v>15.001999999999999</v>
      </c>
      <c r="I20" s="472">
        <f t="shared" si="6"/>
        <v>3.754099453406213</v>
      </c>
      <c r="J20" s="474">
        <v>764.879</v>
      </c>
      <c r="K20" s="473">
        <v>63.858</v>
      </c>
      <c r="L20" s="473">
        <f t="shared" si="3"/>
        <v>828.737</v>
      </c>
      <c r="M20" s="475">
        <f t="shared" si="4"/>
        <v>0.0017306808660669643</v>
      </c>
      <c r="N20" s="473">
        <v>238.97900000000007</v>
      </c>
      <c r="O20" s="473">
        <v>4.165000000000001</v>
      </c>
      <c r="P20" s="473">
        <f t="shared" si="5"/>
        <v>243.14400000000006</v>
      </c>
      <c r="Q20" s="472">
        <f t="shared" si="7"/>
        <v>2.4084205244628687</v>
      </c>
    </row>
    <row r="21" spans="1:17" s="467" customFormat="1" ht="18" customHeight="1">
      <c r="A21" s="526" t="s">
        <v>198</v>
      </c>
      <c r="B21" s="525">
        <f>SUM(B22:B28)</f>
        <v>2600.6540000000005</v>
      </c>
      <c r="C21" s="524">
        <f>SUM(C22:C28)</f>
        <v>1173.7150000000001</v>
      </c>
      <c r="D21" s="524">
        <f t="shared" si="0"/>
        <v>3774.3690000000006</v>
      </c>
      <c r="E21" s="439">
        <f t="shared" si="1"/>
        <v>0.09762675085991215</v>
      </c>
      <c r="F21" s="525">
        <f>SUM(F22:F28)</f>
        <v>2932.072</v>
      </c>
      <c r="G21" s="524">
        <f>SUM(G22:G28)</f>
        <v>820.7850000000001</v>
      </c>
      <c r="H21" s="524">
        <f t="shared" si="2"/>
        <v>3752.857</v>
      </c>
      <c r="I21" s="523">
        <f t="shared" si="6"/>
        <v>0.005732166186987797</v>
      </c>
      <c r="J21" s="525">
        <f>SUM(J22:J28)</f>
        <v>35706.56300000001</v>
      </c>
      <c r="K21" s="524">
        <f>SUM(K22:K28)</f>
        <v>12735.011999999999</v>
      </c>
      <c r="L21" s="524">
        <f t="shared" si="3"/>
        <v>48441.57500000001</v>
      </c>
      <c r="M21" s="439">
        <f t="shared" si="4"/>
        <v>0.1011622589249036</v>
      </c>
      <c r="N21" s="525">
        <f>SUM(N22:N28)</f>
        <v>29850.584000000006</v>
      </c>
      <c r="O21" s="524">
        <f>SUM(O22:O28)</f>
        <v>9036.598000000002</v>
      </c>
      <c r="P21" s="524">
        <f t="shared" si="5"/>
        <v>38887.18200000001</v>
      </c>
      <c r="Q21" s="523">
        <f t="shared" si="7"/>
        <v>0.2456951753408103</v>
      </c>
    </row>
    <row r="22" spans="1:17" ht="18" customHeight="1">
      <c r="A22" s="476" t="s">
        <v>273</v>
      </c>
      <c r="B22" s="474">
        <v>1418.845</v>
      </c>
      <c r="C22" s="473">
        <v>112.436</v>
      </c>
      <c r="D22" s="473">
        <f t="shared" si="0"/>
        <v>1531.281</v>
      </c>
      <c r="E22" s="475">
        <f t="shared" si="1"/>
        <v>0.03960767711994167</v>
      </c>
      <c r="F22" s="474">
        <v>1432.804</v>
      </c>
      <c r="G22" s="473"/>
      <c r="H22" s="473">
        <f t="shared" si="2"/>
        <v>1432.804</v>
      </c>
      <c r="I22" s="472">
        <f t="shared" si="6"/>
        <v>0.06873026596799003</v>
      </c>
      <c r="J22" s="522">
        <v>22471.52800000001</v>
      </c>
      <c r="K22" s="521">
        <v>370.36199999999997</v>
      </c>
      <c r="L22" s="473">
        <f t="shared" si="3"/>
        <v>22841.89000000001</v>
      </c>
      <c r="M22" s="475">
        <f t="shared" si="4"/>
        <v>0.047701528914247046</v>
      </c>
      <c r="N22" s="474">
        <v>15707.205000000005</v>
      </c>
      <c r="O22" s="473">
        <v>61.998</v>
      </c>
      <c r="P22" s="473">
        <f t="shared" si="5"/>
        <v>15769.203000000005</v>
      </c>
      <c r="Q22" s="472">
        <f t="shared" si="7"/>
        <v>0.4485126483564199</v>
      </c>
    </row>
    <row r="23" spans="1:17" ht="18" customHeight="1">
      <c r="A23" s="476" t="s">
        <v>245</v>
      </c>
      <c r="B23" s="474">
        <v>560.244</v>
      </c>
      <c r="C23" s="473">
        <v>661.618</v>
      </c>
      <c r="D23" s="473">
        <f t="shared" si="0"/>
        <v>1221.862</v>
      </c>
      <c r="E23" s="475">
        <f t="shared" si="1"/>
        <v>0.03160433361422637</v>
      </c>
      <c r="F23" s="474">
        <v>578.0029999999999</v>
      </c>
      <c r="G23" s="473">
        <v>522.0930000000001</v>
      </c>
      <c r="H23" s="473">
        <f t="shared" si="2"/>
        <v>1100.096</v>
      </c>
      <c r="I23" s="472">
        <f t="shared" si="6"/>
        <v>0.11068670370585854</v>
      </c>
      <c r="J23" s="522">
        <v>5016.851</v>
      </c>
      <c r="K23" s="521">
        <v>7847.541000000001</v>
      </c>
      <c r="L23" s="473">
        <f t="shared" si="3"/>
        <v>12864.392</v>
      </c>
      <c r="M23" s="475">
        <f t="shared" si="4"/>
        <v>0.026865166015255657</v>
      </c>
      <c r="N23" s="474">
        <v>3311.2929999999997</v>
      </c>
      <c r="O23" s="473">
        <v>5010.384000000003</v>
      </c>
      <c r="P23" s="473">
        <f t="shared" si="5"/>
        <v>8321.677000000003</v>
      </c>
      <c r="Q23" s="472">
        <f t="shared" si="7"/>
        <v>0.5458893682126806</v>
      </c>
    </row>
    <row r="24" spans="1:17" ht="18" customHeight="1">
      <c r="A24" s="476" t="s">
        <v>272</v>
      </c>
      <c r="B24" s="474">
        <v>244.269</v>
      </c>
      <c r="C24" s="473">
        <v>79.763</v>
      </c>
      <c r="D24" s="473">
        <f t="shared" si="0"/>
        <v>324.03200000000004</v>
      </c>
      <c r="E24" s="475">
        <f t="shared" si="1"/>
        <v>0.00838131919127119</v>
      </c>
      <c r="F24" s="474">
        <v>323.443</v>
      </c>
      <c r="G24" s="473">
        <v>82.646</v>
      </c>
      <c r="H24" s="473">
        <f t="shared" si="2"/>
        <v>406.089</v>
      </c>
      <c r="I24" s="472">
        <f t="shared" si="6"/>
        <v>-0.20206654206343921</v>
      </c>
      <c r="J24" s="522">
        <v>3790.433</v>
      </c>
      <c r="K24" s="521">
        <v>1055.6009999999999</v>
      </c>
      <c r="L24" s="473">
        <f t="shared" si="3"/>
        <v>4846.034</v>
      </c>
      <c r="M24" s="475">
        <f t="shared" si="4"/>
        <v>0.01012014465398547</v>
      </c>
      <c r="N24" s="474">
        <v>4591.228</v>
      </c>
      <c r="O24" s="473">
        <v>1188.375</v>
      </c>
      <c r="P24" s="473">
        <f t="shared" si="5"/>
        <v>5779.603</v>
      </c>
      <c r="Q24" s="472">
        <f t="shared" si="7"/>
        <v>-0.1615282226132142</v>
      </c>
    </row>
    <row r="25" spans="1:17" ht="18" customHeight="1">
      <c r="A25" s="476" t="s">
        <v>244</v>
      </c>
      <c r="B25" s="474">
        <v>37.812999999999995</v>
      </c>
      <c r="C25" s="473">
        <v>198.326</v>
      </c>
      <c r="D25" s="473">
        <f t="shared" si="0"/>
        <v>236.13899999999998</v>
      </c>
      <c r="E25" s="475">
        <f t="shared" si="1"/>
        <v>0.006107903949324719</v>
      </c>
      <c r="F25" s="474">
        <v>137.967</v>
      </c>
      <c r="G25" s="473">
        <v>216.046</v>
      </c>
      <c r="H25" s="473">
        <f t="shared" si="2"/>
        <v>354.01300000000003</v>
      </c>
      <c r="I25" s="472">
        <f t="shared" si="6"/>
        <v>-0.3329651735953201</v>
      </c>
      <c r="J25" s="522">
        <v>425.03999999999996</v>
      </c>
      <c r="K25" s="521">
        <v>3121.317</v>
      </c>
      <c r="L25" s="473">
        <f t="shared" si="3"/>
        <v>3546.357</v>
      </c>
      <c r="M25" s="475">
        <f t="shared" si="4"/>
        <v>0.00740598308527632</v>
      </c>
      <c r="N25" s="474">
        <v>592.94</v>
      </c>
      <c r="O25" s="473">
        <v>2775.8409999999994</v>
      </c>
      <c r="P25" s="473">
        <f t="shared" si="5"/>
        <v>3368.7809999999995</v>
      </c>
      <c r="Q25" s="472">
        <f t="shared" si="7"/>
        <v>0.05271224220274351</v>
      </c>
    </row>
    <row r="26" spans="1:17" ht="18" customHeight="1">
      <c r="A26" s="476" t="s">
        <v>243</v>
      </c>
      <c r="B26" s="474">
        <v>111.199</v>
      </c>
      <c r="C26" s="473">
        <v>121.572</v>
      </c>
      <c r="D26" s="473">
        <f t="shared" si="0"/>
        <v>232.77100000000002</v>
      </c>
      <c r="E26" s="475">
        <f t="shared" si="1"/>
        <v>0.006020788222988428</v>
      </c>
      <c r="F26" s="474">
        <v>4.632</v>
      </c>
      <c r="G26" s="473"/>
      <c r="H26" s="473">
        <f t="shared" si="2"/>
        <v>4.632</v>
      </c>
      <c r="I26" s="472" t="str">
        <f t="shared" si="6"/>
        <v>  *  </v>
      </c>
      <c r="J26" s="522">
        <v>208.435</v>
      </c>
      <c r="K26" s="521">
        <v>312.391</v>
      </c>
      <c r="L26" s="473">
        <f t="shared" si="3"/>
        <v>520.826</v>
      </c>
      <c r="M26" s="475">
        <f t="shared" si="4"/>
        <v>0.0010876594055173026</v>
      </c>
      <c r="N26" s="474">
        <v>11.537000000000003</v>
      </c>
      <c r="O26" s="473"/>
      <c r="P26" s="473">
        <f t="shared" si="5"/>
        <v>11.537000000000003</v>
      </c>
      <c r="Q26" s="472" t="str">
        <f t="shared" si="7"/>
        <v>  *  </v>
      </c>
    </row>
    <row r="27" spans="1:17" ht="18" customHeight="1">
      <c r="A27" s="476" t="s">
        <v>242</v>
      </c>
      <c r="B27" s="474">
        <v>224.1</v>
      </c>
      <c r="C27" s="473"/>
      <c r="D27" s="473">
        <f t="shared" si="0"/>
        <v>224.1</v>
      </c>
      <c r="E27" s="475">
        <f t="shared" si="1"/>
        <v>0.005796506612815628</v>
      </c>
      <c r="F27" s="474">
        <v>452.81300000000005</v>
      </c>
      <c r="G27" s="473"/>
      <c r="H27" s="473">
        <f t="shared" si="2"/>
        <v>452.81300000000005</v>
      </c>
      <c r="I27" s="472">
        <f t="shared" si="6"/>
        <v>-0.5050937141822343</v>
      </c>
      <c r="J27" s="522">
        <v>3736.3969999999995</v>
      </c>
      <c r="K27" s="521"/>
      <c r="L27" s="473">
        <f t="shared" si="3"/>
        <v>3736.3969999999995</v>
      </c>
      <c r="M27" s="475">
        <f t="shared" si="4"/>
        <v>0.007802850356542554</v>
      </c>
      <c r="N27" s="474">
        <v>5580.314</v>
      </c>
      <c r="O27" s="473">
        <v>0</v>
      </c>
      <c r="P27" s="473">
        <f t="shared" si="5"/>
        <v>5580.314</v>
      </c>
      <c r="Q27" s="472">
        <f t="shared" si="7"/>
        <v>-0.33043248103959755</v>
      </c>
    </row>
    <row r="28" spans="1:17" ht="18" customHeight="1" thickBot="1">
      <c r="A28" s="476" t="s">
        <v>232</v>
      </c>
      <c r="B28" s="474">
        <v>4.184000000000001</v>
      </c>
      <c r="C28" s="473">
        <v>0</v>
      </c>
      <c r="D28" s="473">
        <f t="shared" si="0"/>
        <v>4.184000000000001</v>
      </c>
      <c r="E28" s="475">
        <f t="shared" si="1"/>
        <v>0.00010822214934413474</v>
      </c>
      <c r="F28" s="474">
        <v>2.41</v>
      </c>
      <c r="G28" s="473">
        <v>0</v>
      </c>
      <c r="H28" s="473">
        <f t="shared" si="2"/>
        <v>2.41</v>
      </c>
      <c r="I28" s="472">
        <f t="shared" si="6"/>
        <v>0.7360995850622409</v>
      </c>
      <c r="J28" s="522">
        <v>57.87899999999999</v>
      </c>
      <c r="K28" s="521">
        <v>27.8</v>
      </c>
      <c r="L28" s="473">
        <f t="shared" si="3"/>
        <v>85.67899999999999</v>
      </c>
      <c r="M28" s="475">
        <f t="shared" si="4"/>
        <v>0.0001789264940792452</v>
      </c>
      <c r="N28" s="474">
        <v>56.067</v>
      </c>
      <c r="O28" s="473">
        <v>0</v>
      </c>
      <c r="P28" s="473">
        <f t="shared" si="5"/>
        <v>56.067</v>
      </c>
      <c r="Q28" s="472">
        <f t="shared" si="7"/>
        <v>0.5281538159701784</v>
      </c>
    </row>
    <row r="29" spans="1:17" s="467" customFormat="1" ht="18" customHeight="1">
      <c r="A29" s="470" t="s">
        <v>241</v>
      </c>
      <c r="B29" s="469">
        <f>SUM(B30:B34)</f>
        <v>2892.996</v>
      </c>
      <c r="C29" s="433">
        <f>SUM(C30:C34)</f>
        <v>2680.493</v>
      </c>
      <c r="D29" s="433">
        <f t="shared" si="0"/>
        <v>5573.489</v>
      </c>
      <c r="E29" s="423">
        <f t="shared" si="1"/>
        <v>0.14416227507789003</v>
      </c>
      <c r="F29" s="469">
        <f>SUM(F30:F34)</f>
        <v>2387.592</v>
      </c>
      <c r="G29" s="433">
        <f>SUM(G30:G34)</f>
        <v>1877.082</v>
      </c>
      <c r="H29" s="433">
        <f t="shared" si="2"/>
        <v>4264.674</v>
      </c>
      <c r="I29" s="468">
        <f t="shared" si="6"/>
        <v>0.30689684604262824</v>
      </c>
      <c r="J29" s="469">
        <f>SUM(J30:J34)</f>
        <v>30957.530000000002</v>
      </c>
      <c r="K29" s="433">
        <f>SUM(K30:K34)</f>
        <v>26492.951000000012</v>
      </c>
      <c r="L29" s="433">
        <f t="shared" si="3"/>
        <v>57450.481000000014</v>
      </c>
      <c r="M29" s="423">
        <f t="shared" si="4"/>
        <v>0.11997587680174013</v>
      </c>
      <c r="N29" s="469">
        <f>SUM(N30:N34)</f>
        <v>24811.07999999999</v>
      </c>
      <c r="O29" s="433">
        <f>SUM(O30:O34)</f>
        <v>17919.218</v>
      </c>
      <c r="P29" s="433">
        <f t="shared" si="5"/>
        <v>42730.297999999995</v>
      </c>
      <c r="Q29" s="468">
        <f t="shared" si="7"/>
        <v>0.3444905298811636</v>
      </c>
    </row>
    <row r="30" spans="1:17" s="471" customFormat="1" ht="18" customHeight="1">
      <c r="A30" s="466" t="s">
        <v>240</v>
      </c>
      <c r="B30" s="465">
        <v>1708.188</v>
      </c>
      <c r="C30" s="463">
        <v>1804.2950000000003</v>
      </c>
      <c r="D30" s="463">
        <f t="shared" si="0"/>
        <v>3512.483</v>
      </c>
      <c r="E30" s="464">
        <f t="shared" si="1"/>
        <v>0.09085288236011814</v>
      </c>
      <c r="F30" s="465">
        <v>1414.249</v>
      </c>
      <c r="G30" s="463">
        <v>1285.878</v>
      </c>
      <c r="H30" s="463">
        <f t="shared" si="2"/>
        <v>2700.127</v>
      </c>
      <c r="I30" s="462">
        <f t="shared" si="6"/>
        <v>0.30085844110295556</v>
      </c>
      <c r="J30" s="465">
        <v>18511.074</v>
      </c>
      <c r="K30" s="463">
        <v>16231.604000000012</v>
      </c>
      <c r="L30" s="463">
        <f t="shared" si="3"/>
        <v>34742.678000000014</v>
      </c>
      <c r="M30" s="464">
        <f t="shared" si="4"/>
        <v>0.07255436652463411</v>
      </c>
      <c r="N30" s="463">
        <v>13582.364999999996</v>
      </c>
      <c r="O30" s="463">
        <v>10997.897999999997</v>
      </c>
      <c r="P30" s="463">
        <f t="shared" si="5"/>
        <v>24580.26299999999</v>
      </c>
      <c r="Q30" s="462">
        <f t="shared" si="7"/>
        <v>0.41343800918647733</v>
      </c>
    </row>
    <row r="31" spans="1:17" s="471" customFormat="1" ht="18" customHeight="1">
      <c r="A31" s="466" t="s">
        <v>239</v>
      </c>
      <c r="B31" s="465">
        <v>953.223</v>
      </c>
      <c r="C31" s="463">
        <v>671.845</v>
      </c>
      <c r="D31" s="463">
        <f t="shared" si="0"/>
        <v>1625.068</v>
      </c>
      <c r="E31" s="464">
        <f t="shared" si="1"/>
        <v>0.04203354488297665</v>
      </c>
      <c r="F31" s="465">
        <v>778.557</v>
      </c>
      <c r="G31" s="463">
        <v>529.2470000000001</v>
      </c>
      <c r="H31" s="463">
        <f t="shared" si="2"/>
        <v>1307.804</v>
      </c>
      <c r="I31" s="462">
        <f t="shared" si="6"/>
        <v>0.24259292676884292</v>
      </c>
      <c r="J31" s="465">
        <v>10030.139000000001</v>
      </c>
      <c r="K31" s="463">
        <v>8383.232</v>
      </c>
      <c r="L31" s="463">
        <f t="shared" si="3"/>
        <v>18413.371</v>
      </c>
      <c r="M31" s="464">
        <f t="shared" si="4"/>
        <v>0.03845329564082734</v>
      </c>
      <c r="N31" s="463">
        <v>9078.204999999998</v>
      </c>
      <c r="O31" s="463">
        <v>6370.7450000000035</v>
      </c>
      <c r="P31" s="463">
        <f t="shared" si="5"/>
        <v>15448.95</v>
      </c>
      <c r="Q31" s="462">
        <f t="shared" si="7"/>
        <v>0.19188495010987783</v>
      </c>
    </row>
    <row r="32" spans="1:17" s="471" customFormat="1" ht="18" customHeight="1">
      <c r="A32" s="466" t="s">
        <v>238</v>
      </c>
      <c r="B32" s="465">
        <v>152.59099999999998</v>
      </c>
      <c r="C32" s="463">
        <v>193.46800000000002</v>
      </c>
      <c r="D32" s="463">
        <f t="shared" si="0"/>
        <v>346.05899999999997</v>
      </c>
      <c r="E32" s="464">
        <f t="shared" si="1"/>
        <v>0.00895106328391059</v>
      </c>
      <c r="F32" s="465">
        <v>115.47</v>
      </c>
      <c r="G32" s="463">
        <v>14.732</v>
      </c>
      <c r="H32" s="463">
        <f t="shared" si="2"/>
        <v>130.202</v>
      </c>
      <c r="I32" s="462">
        <f t="shared" si="6"/>
        <v>1.657862398427059</v>
      </c>
      <c r="J32" s="465">
        <v>1570.0710000000001</v>
      </c>
      <c r="K32" s="463">
        <v>1622.991</v>
      </c>
      <c r="L32" s="463">
        <f t="shared" si="3"/>
        <v>3193.062</v>
      </c>
      <c r="M32" s="464">
        <f t="shared" si="4"/>
        <v>0.006668184608103069</v>
      </c>
      <c r="N32" s="463">
        <v>1257.4599999999996</v>
      </c>
      <c r="O32" s="463">
        <v>390.68299999999994</v>
      </c>
      <c r="P32" s="463">
        <f t="shared" si="5"/>
        <v>1648.1429999999996</v>
      </c>
      <c r="Q32" s="462">
        <f t="shared" si="7"/>
        <v>0.9373695122328589</v>
      </c>
    </row>
    <row r="33" spans="1:17" s="471" customFormat="1" ht="18" customHeight="1">
      <c r="A33" s="466" t="s">
        <v>237</v>
      </c>
      <c r="B33" s="465">
        <v>24.145</v>
      </c>
      <c r="C33" s="463">
        <v>5.915000000000001</v>
      </c>
      <c r="D33" s="463">
        <f t="shared" si="0"/>
        <v>30.060000000000002</v>
      </c>
      <c r="E33" s="464">
        <f t="shared" si="1"/>
        <v>0.0007775233769800883</v>
      </c>
      <c r="F33" s="465">
        <v>1.668</v>
      </c>
      <c r="G33" s="463">
        <v>4.515000000000001</v>
      </c>
      <c r="H33" s="463">
        <f t="shared" si="2"/>
        <v>6.183000000000001</v>
      </c>
      <c r="I33" s="462">
        <f t="shared" si="6"/>
        <v>3.861717612809316</v>
      </c>
      <c r="J33" s="465">
        <v>162.49399999999997</v>
      </c>
      <c r="K33" s="463">
        <v>30.971</v>
      </c>
      <c r="L33" s="463">
        <f t="shared" si="3"/>
        <v>193.46499999999997</v>
      </c>
      <c r="M33" s="464">
        <f t="shared" si="4"/>
        <v>0.00040401982022480624</v>
      </c>
      <c r="N33" s="463">
        <v>81.523</v>
      </c>
      <c r="O33" s="463">
        <v>11.482000000000001</v>
      </c>
      <c r="P33" s="463">
        <f t="shared" si="5"/>
        <v>93.005</v>
      </c>
      <c r="Q33" s="462">
        <f t="shared" si="7"/>
        <v>1.0801569808074833</v>
      </c>
    </row>
    <row r="34" spans="1:17" s="471" customFormat="1" ht="18" customHeight="1" thickBot="1">
      <c r="A34" s="466" t="s">
        <v>232</v>
      </c>
      <c r="B34" s="465">
        <v>54.849000000000004</v>
      </c>
      <c r="C34" s="463">
        <v>4.97</v>
      </c>
      <c r="D34" s="463">
        <f t="shared" si="0"/>
        <v>59.819</v>
      </c>
      <c r="E34" s="464">
        <f t="shared" si="1"/>
        <v>0.0015472611739045876</v>
      </c>
      <c r="F34" s="465">
        <v>77.648</v>
      </c>
      <c r="G34" s="463">
        <v>42.71</v>
      </c>
      <c r="H34" s="463">
        <f t="shared" si="2"/>
        <v>120.358</v>
      </c>
      <c r="I34" s="462">
        <f t="shared" si="6"/>
        <v>-0.5029910766214127</v>
      </c>
      <c r="J34" s="465">
        <v>683.7520000000002</v>
      </c>
      <c r="K34" s="463">
        <v>224.153</v>
      </c>
      <c r="L34" s="463">
        <f t="shared" si="3"/>
        <v>907.9050000000002</v>
      </c>
      <c r="M34" s="464">
        <f t="shared" si="4"/>
        <v>0.0018960102079508068</v>
      </c>
      <c r="N34" s="463">
        <v>811.5269999999998</v>
      </c>
      <c r="O34" s="463">
        <v>148.41</v>
      </c>
      <c r="P34" s="463">
        <f t="shared" si="5"/>
        <v>959.9369999999998</v>
      </c>
      <c r="Q34" s="462">
        <f t="shared" si="7"/>
        <v>-0.05420355710843483</v>
      </c>
    </row>
    <row r="35" spans="1:17" s="467" customFormat="1" ht="18" customHeight="1">
      <c r="A35" s="470" t="s">
        <v>179</v>
      </c>
      <c r="B35" s="469">
        <f>SUM(B36:B38)</f>
        <v>786.5179999999999</v>
      </c>
      <c r="C35" s="433">
        <f>SUM(C36:C38)</f>
        <v>375.348</v>
      </c>
      <c r="D35" s="433">
        <f t="shared" si="0"/>
        <v>1161.866</v>
      </c>
      <c r="E35" s="423">
        <f t="shared" si="1"/>
        <v>0.030052494208860518</v>
      </c>
      <c r="F35" s="469">
        <f>SUM(F36:F38)</f>
        <v>891.23</v>
      </c>
      <c r="G35" s="433">
        <f>SUM(G36:G38)</f>
        <v>672.587</v>
      </c>
      <c r="H35" s="433">
        <f t="shared" si="2"/>
        <v>1563.817</v>
      </c>
      <c r="I35" s="468">
        <f t="shared" si="6"/>
        <v>-0.2570319928738465</v>
      </c>
      <c r="J35" s="469">
        <f>SUM(J36:J38)</f>
        <v>8059.275999999997</v>
      </c>
      <c r="K35" s="433">
        <f>SUM(K36:K38)</f>
        <v>5290.966000000001</v>
      </c>
      <c r="L35" s="433">
        <f t="shared" si="3"/>
        <v>13350.241999999998</v>
      </c>
      <c r="M35" s="423">
        <f t="shared" si="4"/>
        <v>0.027879783799641577</v>
      </c>
      <c r="N35" s="469">
        <f>SUM(N36:N38)</f>
        <v>5834.875</v>
      </c>
      <c r="O35" s="433">
        <f>SUM(O36:O38)</f>
        <v>2668.0239999999994</v>
      </c>
      <c r="P35" s="433">
        <f t="shared" si="5"/>
        <v>8502.899</v>
      </c>
      <c r="Q35" s="468">
        <f t="shared" si="7"/>
        <v>0.5700812158300361</v>
      </c>
    </row>
    <row r="36" spans="1:17" ht="18" customHeight="1">
      <c r="A36" s="466" t="s">
        <v>234</v>
      </c>
      <c r="B36" s="465">
        <v>693.6869999999999</v>
      </c>
      <c r="C36" s="463">
        <v>348.887</v>
      </c>
      <c r="D36" s="463">
        <f t="shared" si="0"/>
        <v>1042.5739999999998</v>
      </c>
      <c r="E36" s="464">
        <f t="shared" si="1"/>
        <v>0.026966921398258098</v>
      </c>
      <c r="F36" s="465">
        <v>737.399</v>
      </c>
      <c r="G36" s="463">
        <v>600.467</v>
      </c>
      <c r="H36" s="463">
        <f t="shared" si="2"/>
        <v>1337.866</v>
      </c>
      <c r="I36" s="462">
        <f t="shared" si="6"/>
        <v>-0.22071866689190112</v>
      </c>
      <c r="J36" s="465">
        <v>6230.807999999997</v>
      </c>
      <c r="K36" s="463">
        <v>4982.222000000001</v>
      </c>
      <c r="L36" s="463">
        <f t="shared" si="3"/>
        <v>11213.029999999999</v>
      </c>
      <c r="M36" s="464">
        <f t="shared" si="4"/>
        <v>0.023416568189467652</v>
      </c>
      <c r="N36" s="463">
        <v>4973.237</v>
      </c>
      <c r="O36" s="463">
        <v>2376.5819999999994</v>
      </c>
      <c r="P36" s="463">
        <f t="shared" si="5"/>
        <v>7349.8189999999995</v>
      </c>
      <c r="Q36" s="462">
        <f t="shared" si="7"/>
        <v>0.5256198826120753</v>
      </c>
    </row>
    <row r="37" spans="1:17" ht="18" customHeight="1">
      <c r="A37" s="466" t="s">
        <v>271</v>
      </c>
      <c r="B37" s="465">
        <v>91.198</v>
      </c>
      <c r="C37" s="463">
        <v>25.781</v>
      </c>
      <c r="D37" s="463">
        <f t="shared" si="0"/>
        <v>116.97899999999998</v>
      </c>
      <c r="E37" s="464">
        <f t="shared" si="1"/>
        <v>0.003025745413032393</v>
      </c>
      <c r="F37" s="465">
        <v>116.108</v>
      </c>
      <c r="G37" s="463">
        <v>23.72</v>
      </c>
      <c r="H37" s="463">
        <f t="shared" si="2"/>
        <v>139.828</v>
      </c>
      <c r="I37" s="462">
        <f t="shared" si="6"/>
        <v>-0.16340790113568116</v>
      </c>
      <c r="J37" s="465">
        <v>1609.671</v>
      </c>
      <c r="K37" s="463">
        <v>154.376</v>
      </c>
      <c r="L37" s="463">
        <f t="shared" si="3"/>
        <v>1764.047</v>
      </c>
      <c r="M37" s="464">
        <f t="shared" si="4"/>
        <v>0.0036839219073636514</v>
      </c>
      <c r="N37" s="463">
        <v>368.47700000000003</v>
      </c>
      <c r="O37" s="463">
        <v>67.198</v>
      </c>
      <c r="P37" s="463">
        <f t="shared" si="5"/>
        <v>435.675</v>
      </c>
      <c r="Q37" s="462">
        <f t="shared" si="7"/>
        <v>3.048997532564411</v>
      </c>
    </row>
    <row r="38" spans="1:17" ht="18" customHeight="1" thickBot="1">
      <c r="A38" s="466" t="s">
        <v>232</v>
      </c>
      <c r="B38" s="465">
        <v>1.633</v>
      </c>
      <c r="C38" s="463">
        <v>0.6799999999999999</v>
      </c>
      <c r="D38" s="463">
        <f t="shared" si="0"/>
        <v>2.3129999999999997</v>
      </c>
      <c r="E38" s="464">
        <f t="shared" si="1"/>
        <v>5.982739757002475E-05</v>
      </c>
      <c r="F38" s="465">
        <v>37.723</v>
      </c>
      <c r="G38" s="463">
        <v>48.4</v>
      </c>
      <c r="H38" s="463">
        <f t="shared" si="2"/>
        <v>86.12299999999999</v>
      </c>
      <c r="I38" s="462">
        <f t="shared" si="6"/>
        <v>-0.973143062828745</v>
      </c>
      <c r="J38" s="465">
        <v>218.797</v>
      </c>
      <c r="K38" s="463">
        <v>154.368</v>
      </c>
      <c r="L38" s="463">
        <f t="shared" si="3"/>
        <v>373.16499999999996</v>
      </c>
      <c r="M38" s="464">
        <f t="shared" si="4"/>
        <v>0.0007792937028102748</v>
      </c>
      <c r="N38" s="463">
        <v>493.1609999999999</v>
      </c>
      <c r="O38" s="463">
        <v>224.24400000000003</v>
      </c>
      <c r="P38" s="463">
        <f t="shared" si="5"/>
        <v>717.405</v>
      </c>
      <c r="Q38" s="462">
        <f t="shared" si="7"/>
        <v>-0.4798405363776389</v>
      </c>
    </row>
    <row r="39" spans="1:17" ht="18" customHeight="1" thickBot="1">
      <c r="A39" s="461" t="s">
        <v>172</v>
      </c>
      <c r="B39" s="459">
        <v>105.453</v>
      </c>
      <c r="C39" s="458">
        <v>41.775999999999996</v>
      </c>
      <c r="D39" s="458">
        <f t="shared" si="0"/>
        <v>147.22899999999998</v>
      </c>
      <c r="E39" s="460">
        <f t="shared" si="1"/>
        <v>0.003808183275761856</v>
      </c>
      <c r="F39" s="459">
        <v>56.578</v>
      </c>
      <c r="G39" s="458">
        <v>67.62299999999999</v>
      </c>
      <c r="H39" s="458">
        <f t="shared" si="2"/>
        <v>124.201</v>
      </c>
      <c r="I39" s="457">
        <f t="shared" si="6"/>
        <v>0.18540913519214808</v>
      </c>
      <c r="J39" s="459">
        <v>578.9889999999999</v>
      </c>
      <c r="K39" s="458">
        <v>94.263</v>
      </c>
      <c r="L39" s="458">
        <f t="shared" si="3"/>
        <v>673.252</v>
      </c>
      <c r="M39" s="460">
        <f t="shared" si="4"/>
        <v>0.0014059760267024592</v>
      </c>
      <c r="N39" s="459">
        <v>508.9850000000001</v>
      </c>
      <c r="O39" s="458">
        <v>99.649</v>
      </c>
      <c r="P39" s="458">
        <f t="shared" si="5"/>
        <v>608.6340000000001</v>
      </c>
      <c r="Q39" s="457">
        <f t="shared" si="7"/>
        <v>0.1061688962496341</v>
      </c>
    </row>
    <row r="40" ht="14.25">
      <c r="A40" s="192" t="s">
        <v>270</v>
      </c>
    </row>
    <row r="41" ht="14.25">
      <c r="A41" s="192"/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40:Q65536 I40:I65536 Q3:Q6 I3:I6">
    <cfRule type="cellIs" priority="1" dxfId="78" operator="lessThan" stopIfTrue="1">
      <formula>0</formula>
    </cfRule>
  </conditionalFormatting>
  <conditionalFormatting sqref="I7:I39 Q7:Q39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="92" zoomScaleNormal="92" zoomScalePageLayoutView="0" workbookViewId="0" topLeftCell="A1">
      <selection activeCell="N61" sqref="N61:O61"/>
    </sheetView>
  </sheetViews>
  <sheetFormatPr defaultColWidth="8.00390625" defaultRowHeight="15"/>
  <cols>
    <col min="1" max="1" width="24.28125" style="456" customWidth="1"/>
    <col min="2" max="2" width="7.8515625" style="456" bestFit="1" customWidth="1"/>
    <col min="3" max="3" width="8.140625" style="456" bestFit="1" customWidth="1"/>
    <col min="4" max="4" width="7.8515625" style="456" bestFit="1" customWidth="1"/>
    <col min="5" max="5" width="9.421875" style="456" bestFit="1" customWidth="1"/>
    <col min="6" max="6" width="7.8515625" style="456" bestFit="1" customWidth="1"/>
    <col min="7" max="7" width="8.140625" style="456" bestFit="1" customWidth="1"/>
    <col min="8" max="8" width="7.8515625" style="456" bestFit="1" customWidth="1"/>
    <col min="9" max="9" width="9.28125" style="456" customWidth="1"/>
    <col min="10" max="12" width="9.140625" style="456" bestFit="1" customWidth="1"/>
    <col min="13" max="13" width="9.421875" style="456" bestFit="1" customWidth="1"/>
    <col min="14" max="16" width="9.140625" style="456" bestFit="1" customWidth="1"/>
    <col min="17" max="17" width="8.421875" style="456" customWidth="1"/>
    <col min="18" max="16384" width="8.00390625" style="456" customWidth="1"/>
  </cols>
  <sheetData>
    <row r="1" spans="16:17" ht="19.5" thickBot="1">
      <c r="P1" s="806" t="s">
        <v>36</v>
      </c>
      <c r="Q1" s="807"/>
    </row>
    <row r="2" ht="3.75" customHeight="1" thickBot="1"/>
    <row r="3" spans="1:17" ht="24" customHeight="1" thickBot="1">
      <c r="A3" s="787" t="s">
        <v>276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9"/>
    </row>
    <row r="4" spans="1:17" s="535" customFormat="1" ht="15.75" customHeight="1" thickBot="1">
      <c r="A4" s="790" t="s">
        <v>262</v>
      </c>
      <c r="B4" s="803" t="s">
        <v>53</v>
      </c>
      <c r="C4" s="804"/>
      <c r="D4" s="804"/>
      <c r="E4" s="804"/>
      <c r="F4" s="804"/>
      <c r="G4" s="804"/>
      <c r="H4" s="804"/>
      <c r="I4" s="805"/>
      <c r="J4" s="803" t="s">
        <v>52</v>
      </c>
      <c r="K4" s="804"/>
      <c r="L4" s="804"/>
      <c r="M4" s="804"/>
      <c r="N4" s="804"/>
      <c r="O4" s="804"/>
      <c r="P4" s="804"/>
      <c r="Q4" s="805"/>
    </row>
    <row r="5" spans="1:17" s="534" customFormat="1" ht="26.25" customHeight="1">
      <c r="A5" s="791"/>
      <c r="B5" s="796" t="s">
        <v>51</v>
      </c>
      <c r="C5" s="797"/>
      <c r="D5" s="797"/>
      <c r="E5" s="782" t="s">
        <v>48</v>
      </c>
      <c r="F5" s="796" t="s">
        <v>50</v>
      </c>
      <c r="G5" s="797"/>
      <c r="H5" s="797"/>
      <c r="I5" s="780" t="s">
        <v>46</v>
      </c>
      <c r="J5" s="798" t="s">
        <v>258</v>
      </c>
      <c r="K5" s="799"/>
      <c r="L5" s="799"/>
      <c r="M5" s="782" t="s">
        <v>48</v>
      </c>
      <c r="N5" s="798" t="s">
        <v>261</v>
      </c>
      <c r="O5" s="799"/>
      <c r="P5" s="799"/>
      <c r="Q5" s="782" t="s">
        <v>46</v>
      </c>
    </row>
    <row r="6" spans="1:17" s="489" customFormat="1" ht="15" thickBot="1">
      <c r="A6" s="792"/>
      <c r="B6" s="491" t="s">
        <v>23</v>
      </c>
      <c r="C6" s="490" t="s">
        <v>22</v>
      </c>
      <c r="D6" s="490" t="s">
        <v>21</v>
      </c>
      <c r="E6" s="783"/>
      <c r="F6" s="491" t="s">
        <v>23</v>
      </c>
      <c r="G6" s="490" t="s">
        <v>22</v>
      </c>
      <c r="H6" s="490" t="s">
        <v>21</v>
      </c>
      <c r="I6" s="781"/>
      <c r="J6" s="491" t="s">
        <v>23</v>
      </c>
      <c r="K6" s="490" t="s">
        <v>22</v>
      </c>
      <c r="L6" s="490" t="s">
        <v>21</v>
      </c>
      <c r="M6" s="783"/>
      <c r="N6" s="491" t="s">
        <v>23</v>
      </c>
      <c r="O6" s="490" t="s">
        <v>22</v>
      </c>
      <c r="P6" s="490" t="s">
        <v>21</v>
      </c>
      <c r="Q6" s="783"/>
    </row>
    <row r="7" spans="1:17" s="527" customFormat="1" ht="18" customHeight="1" thickBot="1">
      <c r="A7" s="533" t="s">
        <v>32</v>
      </c>
      <c r="B7" s="531">
        <f>B8+B21+B37+B45+B55+B61</f>
        <v>20958.590999999997</v>
      </c>
      <c r="C7" s="530">
        <f>C8+C21+C37+C45+C55+C61</f>
        <v>17702.626000000004</v>
      </c>
      <c r="D7" s="529">
        <f aca="true" t="shared" si="0" ref="D7:D38">C7+B7</f>
        <v>38661.217000000004</v>
      </c>
      <c r="E7" s="532">
        <f aca="true" t="shared" si="1" ref="E7:E38">D7/$D$7</f>
        <v>1</v>
      </c>
      <c r="F7" s="531">
        <f>F8+F21+F37+F45+F55+F61</f>
        <v>24601.020999999997</v>
      </c>
      <c r="G7" s="530">
        <f>G8+G21+G37+G45+G55+G61</f>
        <v>16807.959000000003</v>
      </c>
      <c r="H7" s="529">
        <f aca="true" t="shared" si="2" ref="H7:H38">G7+F7</f>
        <v>41408.979999999996</v>
      </c>
      <c r="I7" s="528">
        <f>IF(ISERROR(D7/H7-1),"         /0",(D7/H7-1))</f>
        <v>-0.06635669364471164</v>
      </c>
      <c r="J7" s="531">
        <f>J8+J21+J37+J45+J55+J61</f>
        <v>285244.181</v>
      </c>
      <c r="K7" s="530">
        <f>K8+K21+K37+K45+K55+K61</f>
        <v>193606.08899999998</v>
      </c>
      <c r="L7" s="529">
        <f aca="true" t="shared" si="3" ref="L7:L38">K7+J7</f>
        <v>478850.26999999996</v>
      </c>
      <c r="M7" s="532">
        <f aca="true" t="shared" si="4" ref="M7:M38">L7/$L$7</f>
        <v>1</v>
      </c>
      <c r="N7" s="531">
        <f>N8+N21+N37+N45+N55+N61</f>
        <v>279042.348</v>
      </c>
      <c r="O7" s="530">
        <f>O8+O21+O37+O45+O55+O61</f>
        <v>151676.621</v>
      </c>
      <c r="P7" s="529">
        <f aca="true" t="shared" si="5" ref="P7:P38">O7+N7</f>
        <v>430718.96900000004</v>
      </c>
      <c r="Q7" s="528">
        <f>IF(ISERROR(L7/P7-1),"         /0",(L7/P7-1))</f>
        <v>0.11174641579344957</v>
      </c>
    </row>
    <row r="8" spans="1:17" s="467" customFormat="1" ht="18" customHeight="1">
      <c r="A8" s="470" t="s">
        <v>256</v>
      </c>
      <c r="B8" s="469">
        <f>SUM(B9:B20)</f>
        <v>11927.249999999998</v>
      </c>
      <c r="C8" s="433">
        <f>SUM(C9:C20)</f>
        <v>8635.837999999998</v>
      </c>
      <c r="D8" s="433">
        <f t="shared" si="0"/>
        <v>20563.087999999996</v>
      </c>
      <c r="E8" s="423">
        <f t="shared" si="1"/>
        <v>0.5318789628376156</v>
      </c>
      <c r="F8" s="469">
        <f>SUM(F9:F20)</f>
        <v>15948.492999999995</v>
      </c>
      <c r="G8" s="433">
        <f>SUM(G9:G20)</f>
        <v>9011.677000000001</v>
      </c>
      <c r="H8" s="433">
        <f t="shared" si="2"/>
        <v>24960.17</v>
      </c>
      <c r="I8" s="468">
        <f aca="true" t="shared" si="6" ref="I8:I39">IF(ISERROR(D8/H8-1),"         /0",IF(D8/H8&gt;5,"  *  ",(D8/H8-1)))</f>
        <v>-0.1761639443962122</v>
      </c>
      <c r="J8" s="469">
        <f>SUM(J9:J20)</f>
        <v>180826.539</v>
      </c>
      <c r="K8" s="433">
        <f>SUM(K9:K20)</f>
        <v>94144.84599999999</v>
      </c>
      <c r="L8" s="433">
        <f t="shared" si="3"/>
        <v>274971.385</v>
      </c>
      <c r="M8" s="423">
        <f t="shared" si="4"/>
        <v>0.5742324944287909</v>
      </c>
      <c r="N8" s="469">
        <f>SUM(N9:N20)</f>
        <v>188947.342</v>
      </c>
      <c r="O8" s="433">
        <f>SUM(O9:O20)</f>
        <v>84864.079</v>
      </c>
      <c r="P8" s="433">
        <f t="shared" si="5"/>
        <v>273811.421</v>
      </c>
      <c r="Q8" s="468">
        <f aca="true" t="shared" si="7" ref="Q8:Q39">IF(ISERROR(L8/P8-1),"         /0",IF(L8/P8&gt;5,"  *  ",(L8/P8-1)))</f>
        <v>0.004236360907677428</v>
      </c>
    </row>
    <row r="9" spans="1:17" ht="18" customHeight="1">
      <c r="A9" s="466" t="s">
        <v>60</v>
      </c>
      <c r="B9" s="465">
        <v>3272.38</v>
      </c>
      <c r="C9" s="463">
        <v>4041.305</v>
      </c>
      <c r="D9" s="463">
        <f t="shared" si="0"/>
        <v>7313.6849999999995</v>
      </c>
      <c r="E9" s="464">
        <f t="shared" si="1"/>
        <v>0.1891736879364144</v>
      </c>
      <c r="F9" s="465">
        <v>4571.463</v>
      </c>
      <c r="G9" s="463">
        <v>4631.354</v>
      </c>
      <c r="H9" s="463">
        <f t="shared" si="2"/>
        <v>9202.817</v>
      </c>
      <c r="I9" s="462">
        <f t="shared" si="6"/>
        <v>-0.20527757968022176</v>
      </c>
      <c r="J9" s="465">
        <v>50336.396000000015</v>
      </c>
      <c r="K9" s="463">
        <v>48808.942</v>
      </c>
      <c r="L9" s="463">
        <f t="shared" si="3"/>
        <v>99145.33800000002</v>
      </c>
      <c r="M9" s="464">
        <f t="shared" si="4"/>
        <v>0.20704872527272467</v>
      </c>
      <c r="N9" s="463">
        <v>50765.14900000001</v>
      </c>
      <c r="O9" s="463">
        <v>36239.95799999999</v>
      </c>
      <c r="P9" s="463">
        <f t="shared" si="5"/>
        <v>87005.107</v>
      </c>
      <c r="Q9" s="462">
        <f t="shared" si="7"/>
        <v>0.13953469421053666</v>
      </c>
    </row>
    <row r="10" spans="1:17" ht="18" customHeight="1">
      <c r="A10" s="466" t="s">
        <v>101</v>
      </c>
      <c r="B10" s="465">
        <v>2464.794</v>
      </c>
      <c r="C10" s="463">
        <v>1864.981</v>
      </c>
      <c r="D10" s="463">
        <f t="shared" si="0"/>
        <v>4329.775</v>
      </c>
      <c r="E10" s="464">
        <f t="shared" si="1"/>
        <v>0.1119927238710566</v>
      </c>
      <c r="F10" s="465">
        <v>1961.9180000000001</v>
      </c>
      <c r="G10" s="463">
        <v>765.559</v>
      </c>
      <c r="H10" s="463">
        <f t="shared" si="2"/>
        <v>2727.477</v>
      </c>
      <c r="I10" s="462">
        <f t="shared" si="6"/>
        <v>0.5874652655182793</v>
      </c>
      <c r="J10" s="465">
        <v>31180.432</v>
      </c>
      <c r="K10" s="463">
        <v>11339.348999999998</v>
      </c>
      <c r="L10" s="463">
        <f t="shared" si="3"/>
        <v>42519.781</v>
      </c>
      <c r="M10" s="464">
        <f t="shared" si="4"/>
        <v>0.08879556651393349</v>
      </c>
      <c r="N10" s="463">
        <v>35059.504</v>
      </c>
      <c r="O10" s="463">
        <v>12113.435000000001</v>
      </c>
      <c r="P10" s="463">
        <f t="shared" si="5"/>
        <v>47172.939</v>
      </c>
      <c r="Q10" s="462">
        <f t="shared" si="7"/>
        <v>-0.09864040907012384</v>
      </c>
    </row>
    <row r="11" spans="1:17" ht="18" customHeight="1">
      <c r="A11" s="466" t="s">
        <v>102</v>
      </c>
      <c r="B11" s="465">
        <v>2270.281</v>
      </c>
      <c r="C11" s="463">
        <v>1182.229</v>
      </c>
      <c r="D11" s="463">
        <f t="shared" si="0"/>
        <v>3452.51</v>
      </c>
      <c r="E11" s="464">
        <f t="shared" si="1"/>
        <v>0.08930163786618511</v>
      </c>
      <c r="F11" s="465">
        <v>2625.612</v>
      </c>
      <c r="G11" s="463">
        <v>1158.995</v>
      </c>
      <c r="H11" s="463">
        <f t="shared" si="2"/>
        <v>3784.607</v>
      </c>
      <c r="I11" s="462">
        <f t="shared" si="6"/>
        <v>-0.08774940172123546</v>
      </c>
      <c r="J11" s="465">
        <v>30383.928000000004</v>
      </c>
      <c r="K11" s="463">
        <v>10335.595000000001</v>
      </c>
      <c r="L11" s="463">
        <f t="shared" si="3"/>
        <v>40719.523</v>
      </c>
      <c r="M11" s="464">
        <f t="shared" si="4"/>
        <v>0.08503602389114243</v>
      </c>
      <c r="N11" s="463">
        <v>21640.386000000002</v>
      </c>
      <c r="O11" s="463">
        <v>8881.883</v>
      </c>
      <c r="P11" s="463">
        <f t="shared" si="5"/>
        <v>30522.269</v>
      </c>
      <c r="Q11" s="462">
        <f t="shared" si="7"/>
        <v>0.3340922655520795</v>
      </c>
    </row>
    <row r="12" spans="1:17" ht="18" customHeight="1">
      <c r="A12" s="466" t="s">
        <v>99</v>
      </c>
      <c r="B12" s="465">
        <v>948.074</v>
      </c>
      <c r="C12" s="463">
        <v>543.172</v>
      </c>
      <c r="D12" s="463">
        <f t="shared" si="0"/>
        <v>1491.246</v>
      </c>
      <c r="E12" s="464">
        <f t="shared" si="1"/>
        <v>0.038572143241119385</v>
      </c>
      <c r="F12" s="465">
        <v>265.072</v>
      </c>
      <c r="G12" s="463">
        <v>230.548</v>
      </c>
      <c r="H12" s="463">
        <f t="shared" si="2"/>
        <v>495.62</v>
      </c>
      <c r="I12" s="462">
        <f t="shared" si="6"/>
        <v>2.008849521811065</v>
      </c>
      <c r="J12" s="465">
        <v>7618.042</v>
      </c>
      <c r="K12" s="463">
        <v>3399.84</v>
      </c>
      <c r="L12" s="463">
        <f t="shared" si="3"/>
        <v>11017.882000000001</v>
      </c>
      <c r="M12" s="464">
        <f t="shared" si="4"/>
        <v>0.023009033700659712</v>
      </c>
      <c r="N12" s="463">
        <v>3139.8200000000006</v>
      </c>
      <c r="O12" s="463">
        <v>1456.716</v>
      </c>
      <c r="P12" s="463">
        <f t="shared" si="5"/>
        <v>4596.536</v>
      </c>
      <c r="Q12" s="462">
        <f t="shared" si="7"/>
        <v>1.3969967819244755</v>
      </c>
    </row>
    <row r="13" spans="1:17" ht="18" customHeight="1">
      <c r="A13" s="466" t="s">
        <v>98</v>
      </c>
      <c r="B13" s="465">
        <v>929.053</v>
      </c>
      <c r="C13" s="463">
        <v>156.816</v>
      </c>
      <c r="D13" s="463">
        <f t="shared" si="0"/>
        <v>1085.869</v>
      </c>
      <c r="E13" s="464">
        <f t="shared" si="1"/>
        <v>0.028086777506253872</v>
      </c>
      <c r="F13" s="465">
        <v>814.569</v>
      </c>
      <c r="G13" s="463">
        <v>166.036</v>
      </c>
      <c r="H13" s="463">
        <f t="shared" si="2"/>
        <v>980.605</v>
      </c>
      <c r="I13" s="462">
        <f t="shared" si="6"/>
        <v>0.10734597518878641</v>
      </c>
      <c r="J13" s="465">
        <v>13714.669999999998</v>
      </c>
      <c r="K13" s="463">
        <v>3498.9649999999997</v>
      </c>
      <c r="L13" s="463">
        <f t="shared" si="3"/>
        <v>17213.635</v>
      </c>
      <c r="M13" s="464">
        <f t="shared" si="4"/>
        <v>0.035947844406561576</v>
      </c>
      <c r="N13" s="463">
        <v>10490.524999999998</v>
      </c>
      <c r="O13" s="463">
        <v>1984.5800000000002</v>
      </c>
      <c r="P13" s="463">
        <f t="shared" si="5"/>
        <v>12475.104999999998</v>
      </c>
      <c r="Q13" s="462">
        <f t="shared" si="7"/>
        <v>0.3798388871276035</v>
      </c>
    </row>
    <row r="14" spans="1:17" ht="18" customHeight="1">
      <c r="A14" s="466" t="s">
        <v>45</v>
      </c>
      <c r="B14" s="465">
        <v>569.4329999999999</v>
      </c>
      <c r="C14" s="463">
        <v>290.333</v>
      </c>
      <c r="D14" s="463">
        <f t="shared" si="0"/>
        <v>859.7659999999998</v>
      </c>
      <c r="E14" s="464">
        <f t="shared" si="1"/>
        <v>0.02223846186735404</v>
      </c>
      <c r="F14" s="465">
        <v>702.0719999999999</v>
      </c>
      <c r="G14" s="463">
        <v>231.996</v>
      </c>
      <c r="H14" s="463">
        <f t="shared" si="2"/>
        <v>934.0679999999999</v>
      </c>
      <c r="I14" s="462">
        <f t="shared" si="6"/>
        <v>-0.07954667112030389</v>
      </c>
      <c r="J14" s="465">
        <v>7141.936000000001</v>
      </c>
      <c r="K14" s="463">
        <v>4496.879999999999</v>
      </c>
      <c r="L14" s="463">
        <f t="shared" si="3"/>
        <v>11638.815999999999</v>
      </c>
      <c r="M14" s="464">
        <f t="shared" si="4"/>
        <v>0.024305752192642596</v>
      </c>
      <c r="N14" s="463">
        <v>6755.879</v>
      </c>
      <c r="O14" s="463">
        <v>2553.692</v>
      </c>
      <c r="P14" s="463">
        <f t="shared" si="5"/>
        <v>9309.571</v>
      </c>
      <c r="Q14" s="462">
        <f t="shared" si="7"/>
        <v>0.2501989619070524</v>
      </c>
    </row>
    <row r="15" spans="1:17" ht="18" customHeight="1">
      <c r="A15" s="466" t="s">
        <v>96</v>
      </c>
      <c r="B15" s="465">
        <v>615.57</v>
      </c>
      <c r="C15" s="463"/>
      <c r="D15" s="463">
        <f t="shared" si="0"/>
        <v>615.57</v>
      </c>
      <c r="E15" s="464">
        <f t="shared" si="1"/>
        <v>0.01592215785654135</v>
      </c>
      <c r="F15" s="465">
        <v>592.203</v>
      </c>
      <c r="G15" s="463">
        <v>7.234</v>
      </c>
      <c r="H15" s="463">
        <f t="shared" si="2"/>
        <v>599.437</v>
      </c>
      <c r="I15" s="462">
        <f t="shared" si="6"/>
        <v>0.026913587249369098</v>
      </c>
      <c r="J15" s="465">
        <v>7407.004999999999</v>
      </c>
      <c r="K15" s="463">
        <v>1.836</v>
      </c>
      <c r="L15" s="463">
        <f t="shared" si="3"/>
        <v>7408.840999999999</v>
      </c>
      <c r="M15" s="464">
        <f t="shared" si="4"/>
        <v>0.015472145395261028</v>
      </c>
      <c r="N15" s="463">
        <v>6067.858</v>
      </c>
      <c r="O15" s="463">
        <v>40.323</v>
      </c>
      <c r="P15" s="463">
        <f t="shared" si="5"/>
        <v>6108.1810000000005</v>
      </c>
      <c r="Q15" s="462">
        <f t="shared" si="7"/>
        <v>0.2129373703889912</v>
      </c>
    </row>
    <row r="16" spans="1:17" ht="18" customHeight="1">
      <c r="A16" s="466" t="s">
        <v>95</v>
      </c>
      <c r="B16" s="465">
        <v>386.514</v>
      </c>
      <c r="C16" s="463">
        <v>129.675</v>
      </c>
      <c r="D16" s="463">
        <f t="shared" si="0"/>
        <v>516.1890000000001</v>
      </c>
      <c r="E16" s="464">
        <f t="shared" si="1"/>
        <v>0.013351597286758977</v>
      </c>
      <c r="F16" s="465">
        <v>416.933</v>
      </c>
      <c r="G16" s="463">
        <v>140.093</v>
      </c>
      <c r="H16" s="463">
        <f t="shared" si="2"/>
        <v>557.026</v>
      </c>
      <c r="I16" s="462">
        <f t="shared" si="6"/>
        <v>-0.07331255632591638</v>
      </c>
      <c r="J16" s="465">
        <v>4276.553999999999</v>
      </c>
      <c r="K16" s="463">
        <v>1772.8239999999998</v>
      </c>
      <c r="L16" s="463">
        <f t="shared" si="3"/>
        <v>6049.377999999999</v>
      </c>
      <c r="M16" s="464">
        <f t="shared" si="4"/>
        <v>0.01263313060259943</v>
      </c>
      <c r="N16" s="463">
        <v>3523.9150000000004</v>
      </c>
      <c r="O16" s="463">
        <v>1565.515</v>
      </c>
      <c r="P16" s="463">
        <f t="shared" si="5"/>
        <v>5089.43</v>
      </c>
      <c r="Q16" s="462">
        <f t="shared" si="7"/>
        <v>0.18861601397405958</v>
      </c>
    </row>
    <row r="17" spans="1:17" ht="18" customHeight="1">
      <c r="A17" s="466" t="s">
        <v>90</v>
      </c>
      <c r="B17" s="465">
        <v>183.784</v>
      </c>
      <c r="C17" s="463">
        <v>273.43</v>
      </c>
      <c r="D17" s="463">
        <f t="shared" si="0"/>
        <v>457.214</v>
      </c>
      <c r="E17" s="464">
        <f t="shared" si="1"/>
        <v>0.0118261667758674</v>
      </c>
      <c r="F17" s="465">
        <v>323.668</v>
      </c>
      <c r="G17" s="463">
        <v>210.14200000000002</v>
      </c>
      <c r="H17" s="463">
        <f t="shared" si="2"/>
        <v>533.8100000000001</v>
      </c>
      <c r="I17" s="462">
        <f t="shared" si="6"/>
        <v>-0.1434892564770237</v>
      </c>
      <c r="J17" s="465">
        <v>1791.238</v>
      </c>
      <c r="K17" s="463">
        <v>1767.4980000000003</v>
      </c>
      <c r="L17" s="463">
        <f t="shared" si="3"/>
        <v>3558.7360000000003</v>
      </c>
      <c r="M17" s="464">
        <f t="shared" si="4"/>
        <v>0.007431834589964835</v>
      </c>
      <c r="N17" s="463">
        <v>1574.9030000000007</v>
      </c>
      <c r="O17" s="463">
        <v>1218.83</v>
      </c>
      <c r="P17" s="463">
        <f t="shared" si="5"/>
        <v>2793.7330000000006</v>
      </c>
      <c r="Q17" s="462">
        <f t="shared" si="7"/>
        <v>0.27382824342913215</v>
      </c>
    </row>
    <row r="18" spans="1:17" ht="18" customHeight="1">
      <c r="A18" s="466" t="s">
        <v>73</v>
      </c>
      <c r="B18" s="465">
        <v>108.109</v>
      </c>
      <c r="C18" s="463">
        <v>64.466</v>
      </c>
      <c r="D18" s="463">
        <f t="shared" si="0"/>
        <v>172.575</v>
      </c>
      <c r="E18" s="464">
        <f t="shared" si="1"/>
        <v>0.0044637756747285</v>
      </c>
      <c r="F18" s="465">
        <v>112.123</v>
      </c>
      <c r="G18" s="463">
        <v>60.55</v>
      </c>
      <c r="H18" s="463">
        <f t="shared" si="2"/>
        <v>172.673</v>
      </c>
      <c r="I18" s="462">
        <f t="shared" si="6"/>
        <v>-0.0005675467502157527</v>
      </c>
      <c r="J18" s="465">
        <v>1035.656</v>
      </c>
      <c r="K18" s="463">
        <v>956.8249999999999</v>
      </c>
      <c r="L18" s="463">
        <f t="shared" si="3"/>
        <v>1992.4809999999998</v>
      </c>
      <c r="M18" s="464">
        <f t="shared" si="4"/>
        <v>0.0041609687303716045</v>
      </c>
      <c r="N18" s="463">
        <v>794.8450000000001</v>
      </c>
      <c r="O18" s="463">
        <v>513.355</v>
      </c>
      <c r="P18" s="463">
        <f t="shared" si="5"/>
        <v>1308.2000000000003</v>
      </c>
      <c r="Q18" s="462">
        <f t="shared" si="7"/>
        <v>0.5230706314019258</v>
      </c>
    </row>
    <row r="19" spans="1:17" ht="18" customHeight="1">
      <c r="A19" s="466" t="s">
        <v>80</v>
      </c>
      <c r="B19" s="465">
        <v>136.294</v>
      </c>
      <c r="C19" s="463">
        <v>25.575999999999997</v>
      </c>
      <c r="D19" s="463">
        <f t="shared" si="0"/>
        <v>161.87</v>
      </c>
      <c r="E19" s="464">
        <f t="shared" si="1"/>
        <v>0.004186883201322917</v>
      </c>
      <c r="F19" s="465">
        <v>56.597</v>
      </c>
      <c r="G19" s="463">
        <v>8.162</v>
      </c>
      <c r="H19" s="463">
        <f t="shared" si="2"/>
        <v>64.759</v>
      </c>
      <c r="I19" s="462">
        <f t="shared" si="6"/>
        <v>1.4995753486001946</v>
      </c>
      <c r="J19" s="465">
        <v>825.807</v>
      </c>
      <c r="K19" s="463">
        <v>142.308</v>
      </c>
      <c r="L19" s="463">
        <f t="shared" si="3"/>
        <v>968.115</v>
      </c>
      <c r="M19" s="464">
        <f t="shared" si="4"/>
        <v>0.0020217488861392937</v>
      </c>
      <c r="N19" s="463">
        <v>449.99699999999996</v>
      </c>
      <c r="O19" s="463">
        <v>62.120999999999995</v>
      </c>
      <c r="P19" s="463">
        <f t="shared" si="5"/>
        <v>512.1179999999999</v>
      </c>
      <c r="Q19" s="462">
        <f t="shared" si="7"/>
        <v>0.8904139280400223</v>
      </c>
    </row>
    <row r="20" spans="1:17" ht="18" customHeight="1" thickBot="1">
      <c r="A20" s="466" t="s">
        <v>58</v>
      </c>
      <c r="B20" s="465">
        <v>42.964</v>
      </c>
      <c r="C20" s="463">
        <v>63.855</v>
      </c>
      <c r="D20" s="463">
        <f t="shared" si="0"/>
        <v>106.81899999999999</v>
      </c>
      <c r="E20" s="464">
        <f t="shared" si="1"/>
        <v>0.002762949754013175</v>
      </c>
      <c r="F20" s="465">
        <v>3506.263</v>
      </c>
      <c r="G20" s="463">
        <v>1401.008</v>
      </c>
      <c r="H20" s="463">
        <f t="shared" si="2"/>
        <v>4907.271</v>
      </c>
      <c r="I20" s="462">
        <f t="shared" si="6"/>
        <v>-0.9782325043797255</v>
      </c>
      <c r="J20" s="465">
        <v>25114.875</v>
      </c>
      <c r="K20" s="463">
        <v>7623.984</v>
      </c>
      <c r="L20" s="463">
        <f t="shared" si="3"/>
        <v>32738.859</v>
      </c>
      <c r="M20" s="464">
        <f t="shared" si="4"/>
        <v>0.0683697202467903</v>
      </c>
      <c r="N20" s="463">
        <v>48684.560999999994</v>
      </c>
      <c r="O20" s="463">
        <v>18233.671000000002</v>
      </c>
      <c r="P20" s="463">
        <f t="shared" si="5"/>
        <v>66918.23199999999</v>
      </c>
      <c r="Q20" s="462">
        <f t="shared" si="7"/>
        <v>-0.5107632401286393</v>
      </c>
    </row>
    <row r="21" spans="1:17" s="467" customFormat="1" ht="18" customHeight="1">
      <c r="A21" s="470" t="s">
        <v>212</v>
      </c>
      <c r="B21" s="469">
        <f>SUM(B22:B36)</f>
        <v>2645.72</v>
      </c>
      <c r="C21" s="433">
        <f>SUM(C22:C36)</f>
        <v>4795.456</v>
      </c>
      <c r="D21" s="433">
        <f t="shared" si="0"/>
        <v>7441.1759999999995</v>
      </c>
      <c r="E21" s="423">
        <f t="shared" si="1"/>
        <v>0.1924713337399596</v>
      </c>
      <c r="F21" s="469">
        <f>SUM(F22:F36)</f>
        <v>2385.056</v>
      </c>
      <c r="G21" s="433">
        <f>SUM(G22:G36)</f>
        <v>4358.204999999999</v>
      </c>
      <c r="H21" s="433">
        <f t="shared" si="2"/>
        <v>6743.260999999999</v>
      </c>
      <c r="I21" s="468">
        <f t="shared" si="6"/>
        <v>0.10349814429546789</v>
      </c>
      <c r="J21" s="469">
        <f>SUM(J22:J36)</f>
        <v>29115.284</v>
      </c>
      <c r="K21" s="433">
        <f>SUM(K22:K36)</f>
        <v>54848.05099999999</v>
      </c>
      <c r="L21" s="433">
        <f t="shared" si="3"/>
        <v>83963.33499999999</v>
      </c>
      <c r="M21" s="423">
        <f t="shared" si="4"/>
        <v>0.17534361001822135</v>
      </c>
      <c r="N21" s="469">
        <f>SUM(N22:N36)</f>
        <v>29089.482</v>
      </c>
      <c r="O21" s="433">
        <f>SUM(O22:O36)</f>
        <v>37089.053</v>
      </c>
      <c r="P21" s="433">
        <f t="shared" si="5"/>
        <v>66178.535</v>
      </c>
      <c r="Q21" s="468">
        <f t="shared" si="7"/>
        <v>0.26873970540447867</v>
      </c>
    </row>
    <row r="22" spans="1:17" ht="18" customHeight="1">
      <c r="A22" s="476" t="s">
        <v>60</v>
      </c>
      <c r="B22" s="474">
        <v>649.498</v>
      </c>
      <c r="C22" s="473">
        <v>966.981</v>
      </c>
      <c r="D22" s="473">
        <f t="shared" si="0"/>
        <v>1616.479</v>
      </c>
      <c r="E22" s="475">
        <f t="shared" si="1"/>
        <v>0.04181138426139042</v>
      </c>
      <c r="F22" s="474">
        <v>541.1229999999999</v>
      </c>
      <c r="G22" s="473">
        <v>864.799</v>
      </c>
      <c r="H22" s="473">
        <f t="shared" si="2"/>
        <v>1405.922</v>
      </c>
      <c r="I22" s="472">
        <f t="shared" si="6"/>
        <v>0.14976435392575116</v>
      </c>
      <c r="J22" s="474">
        <v>8122.354</v>
      </c>
      <c r="K22" s="473">
        <v>10345.187999999998</v>
      </c>
      <c r="L22" s="473">
        <f t="shared" si="3"/>
        <v>18467.541999999998</v>
      </c>
      <c r="M22" s="475">
        <f t="shared" si="4"/>
        <v>0.03856642286115867</v>
      </c>
      <c r="N22" s="473">
        <v>6473.34</v>
      </c>
      <c r="O22" s="473">
        <v>8753.677</v>
      </c>
      <c r="P22" s="473">
        <f t="shared" si="5"/>
        <v>15227.017</v>
      </c>
      <c r="Q22" s="472">
        <f t="shared" si="7"/>
        <v>0.21281417102246603</v>
      </c>
    </row>
    <row r="23" spans="1:17" ht="18" customHeight="1">
      <c r="A23" s="476" t="s">
        <v>63</v>
      </c>
      <c r="B23" s="474">
        <v>798.4229999999999</v>
      </c>
      <c r="C23" s="473">
        <v>696.917</v>
      </c>
      <c r="D23" s="473">
        <f t="shared" si="0"/>
        <v>1495.34</v>
      </c>
      <c r="E23" s="475">
        <f t="shared" si="1"/>
        <v>0.03867803747616118</v>
      </c>
      <c r="F23" s="474">
        <v>210.291</v>
      </c>
      <c r="G23" s="473">
        <v>222.747</v>
      </c>
      <c r="H23" s="473">
        <f t="shared" si="2"/>
        <v>433.038</v>
      </c>
      <c r="I23" s="472">
        <f t="shared" si="6"/>
        <v>2.453138061786725</v>
      </c>
      <c r="J23" s="474">
        <v>4381.228</v>
      </c>
      <c r="K23" s="473">
        <v>4718.450999999998</v>
      </c>
      <c r="L23" s="473">
        <f t="shared" si="3"/>
        <v>9099.678999999998</v>
      </c>
      <c r="M23" s="475">
        <f t="shared" si="4"/>
        <v>0.01900318235176102</v>
      </c>
      <c r="N23" s="473">
        <v>4080.3730000000005</v>
      </c>
      <c r="O23" s="473">
        <v>2424.623</v>
      </c>
      <c r="P23" s="473">
        <f t="shared" si="5"/>
        <v>6504.996000000001</v>
      </c>
      <c r="Q23" s="472">
        <f t="shared" si="7"/>
        <v>0.3988754182170131</v>
      </c>
    </row>
    <row r="24" spans="1:17" ht="18" customHeight="1">
      <c r="A24" s="476" t="s">
        <v>45</v>
      </c>
      <c r="B24" s="474">
        <v>488.605</v>
      </c>
      <c r="C24" s="473">
        <v>763.1890000000001</v>
      </c>
      <c r="D24" s="473">
        <f t="shared" si="0"/>
        <v>1251.794</v>
      </c>
      <c r="E24" s="475">
        <f t="shared" si="1"/>
        <v>0.03237854617975425</v>
      </c>
      <c r="F24" s="474">
        <v>1181.766</v>
      </c>
      <c r="G24" s="473">
        <v>1233.2240000000002</v>
      </c>
      <c r="H24" s="473">
        <f t="shared" si="2"/>
        <v>2414.9900000000002</v>
      </c>
      <c r="I24" s="472">
        <f t="shared" si="6"/>
        <v>-0.48165665282257897</v>
      </c>
      <c r="J24" s="474">
        <v>10423.865</v>
      </c>
      <c r="K24" s="473">
        <v>10923.651999999998</v>
      </c>
      <c r="L24" s="473">
        <f t="shared" si="3"/>
        <v>21347.517</v>
      </c>
      <c r="M24" s="475">
        <f t="shared" si="4"/>
        <v>0.04458077678435892</v>
      </c>
      <c r="N24" s="473">
        <v>11583.932999999999</v>
      </c>
      <c r="O24" s="473">
        <v>11519.009</v>
      </c>
      <c r="P24" s="473">
        <f t="shared" si="5"/>
        <v>23102.942</v>
      </c>
      <c r="Q24" s="472">
        <f t="shared" si="7"/>
        <v>-0.07598274713237818</v>
      </c>
    </row>
    <row r="25" spans="1:17" ht="18" customHeight="1">
      <c r="A25" s="476" t="s">
        <v>102</v>
      </c>
      <c r="B25" s="474">
        <v>11.449</v>
      </c>
      <c r="C25" s="473">
        <v>814.838</v>
      </c>
      <c r="D25" s="473">
        <f t="shared" si="0"/>
        <v>826.2869999999999</v>
      </c>
      <c r="E25" s="475">
        <f t="shared" si="1"/>
        <v>0.02137250361259967</v>
      </c>
      <c r="F25" s="474">
        <v>154.705</v>
      </c>
      <c r="G25" s="473">
        <v>1197.735</v>
      </c>
      <c r="H25" s="473">
        <f t="shared" si="2"/>
        <v>1352.4399999999998</v>
      </c>
      <c r="I25" s="472">
        <f t="shared" si="6"/>
        <v>-0.38903980952944306</v>
      </c>
      <c r="J25" s="474">
        <v>135.01500000000001</v>
      </c>
      <c r="K25" s="473">
        <v>15944.704</v>
      </c>
      <c r="L25" s="473">
        <f t="shared" si="3"/>
        <v>16079.719</v>
      </c>
      <c r="M25" s="475">
        <f t="shared" si="4"/>
        <v>0.03357984741242811</v>
      </c>
      <c r="N25" s="473">
        <v>191.41700000000003</v>
      </c>
      <c r="O25" s="473">
        <v>3519.355</v>
      </c>
      <c r="P25" s="473">
        <f t="shared" si="5"/>
        <v>3710.772</v>
      </c>
      <c r="Q25" s="472">
        <f t="shared" si="7"/>
        <v>3.3332543740224407</v>
      </c>
    </row>
    <row r="26" spans="1:17" ht="18" customHeight="1">
      <c r="A26" s="476" t="s">
        <v>100</v>
      </c>
      <c r="B26" s="474">
        <v>0</v>
      </c>
      <c r="C26" s="473">
        <v>383.954</v>
      </c>
      <c r="D26" s="473">
        <f t="shared" si="0"/>
        <v>383.954</v>
      </c>
      <c r="E26" s="475">
        <f t="shared" si="1"/>
        <v>0.009931244533766228</v>
      </c>
      <c r="F26" s="474"/>
      <c r="G26" s="473">
        <v>128.459</v>
      </c>
      <c r="H26" s="473">
        <f t="shared" si="2"/>
        <v>128.459</v>
      </c>
      <c r="I26" s="472">
        <f t="shared" si="6"/>
        <v>1.9889225355950146</v>
      </c>
      <c r="J26" s="474">
        <v>7.13</v>
      </c>
      <c r="K26" s="473">
        <v>3527.199</v>
      </c>
      <c r="L26" s="473">
        <f t="shared" si="3"/>
        <v>3534.329</v>
      </c>
      <c r="M26" s="475">
        <f t="shared" si="4"/>
        <v>0.007380864586335099</v>
      </c>
      <c r="N26" s="473"/>
      <c r="O26" s="473">
        <v>2306.7189999999996</v>
      </c>
      <c r="P26" s="473">
        <f t="shared" si="5"/>
        <v>2306.7189999999996</v>
      </c>
      <c r="Q26" s="472">
        <f t="shared" si="7"/>
        <v>0.5321887928265214</v>
      </c>
    </row>
    <row r="27" spans="1:17" ht="18" customHeight="1">
      <c r="A27" s="476" t="s">
        <v>98</v>
      </c>
      <c r="B27" s="474"/>
      <c r="C27" s="473">
        <v>349.915</v>
      </c>
      <c r="D27" s="473">
        <f t="shared" si="0"/>
        <v>349.915</v>
      </c>
      <c r="E27" s="475">
        <f t="shared" si="1"/>
        <v>0.009050801478908436</v>
      </c>
      <c r="F27" s="474"/>
      <c r="G27" s="473">
        <v>289.612</v>
      </c>
      <c r="H27" s="473">
        <f t="shared" si="2"/>
        <v>289.612</v>
      </c>
      <c r="I27" s="472">
        <f t="shared" si="6"/>
        <v>0.20821996326119074</v>
      </c>
      <c r="J27" s="474"/>
      <c r="K27" s="473">
        <v>3730.65</v>
      </c>
      <c r="L27" s="473">
        <f t="shared" si="3"/>
        <v>3730.65</v>
      </c>
      <c r="M27" s="475">
        <f t="shared" si="4"/>
        <v>0.007790848692640395</v>
      </c>
      <c r="N27" s="473"/>
      <c r="O27" s="473">
        <v>2740.6850000000004</v>
      </c>
      <c r="P27" s="473">
        <f t="shared" si="5"/>
        <v>2740.6850000000004</v>
      </c>
      <c r="Q27" s="472">
        <f t="shared" si="7"/>
        <v>0.36121079219246277</v>
      </c>
    </row>
    <row r="28" spans="1:17" ht="18" customHeight="1">
      <c r="A28" s="476" t="s">
        <v>86</v>
      </c>
      <c r="B28" s="474">
        <v>80.557</v>
      </c>
      <c r="C28" s="473">
        <v>212.484</v>
      </c>
      <c r="D28" s="473">
        <f t="shared" si="0"/>
        <v>293.041</v>
      </c>
      <c r="E28" s="475">
        <f t="shared" si="1"/>
        <v>0.007579714834119163</v>
      </c>
      <c r="F28" s="474">
        <v>17.242</v>
      </c>
      <c r="G28" s="473">
        <v>15.159</v>
      </c>
      <c r="H28" s="473">
        <f t="shared" si="2"/>
        <v>32.401</v>
      </c>
      <c r="I28" s="472" t="str">
        <f t="shared" si="6"/>
        <v>  *  </v>
      </c>
      <c r="J28" s="474">
        <v>546.1170000000001</v>
      </c>
      <c r="K28" s="473">
        <v>950.763</v>
      </c>
      <c r="L28" s="473">
        <f t="shared" si="3"/>
        <v>1496.88</v>
      </c>
      <c r="M28" s="475">
        <f t="shared" si="4"/>
        <v>0.0031259875868922455</v>
      </c>
      <c r="N28" s="473">
        <v>192.90300000000002</v>
      </c>
      <c r="O28" s="473">
        <v>171.131</v>
      </c>
      <c r="P28" s="473">
        <f t="shared" si="5"/>
        <v>364.034</v>
      </c>
      <c r="Q28" s="472">
        <f t="shared" si="7"/>
        <v>3.1119236115307913</v>
      </c>
    </row>
    <row r="29" spans="1:17" ht="18" customHeight="1">
      <c r="A29" s="476" t="s">
        <v>65</v>
      </c>
      <c r="B29" s="474">
        <v>233.718</v>
      </c>
      <c r="C29" s="473">
        <v>56.025</v>
      </c>
      <c r="D29" s="473">
        <f t="shared" si="0"/>
        <v>289.743</v>
      </c>
      <c r="E29" s="475">
        <f t="shared" si="1"/>
        <v>0.007494409707795799</v>
      </c>
      <c r="F29" s="474">
        <v>30.99</v>
      </c>
      <c r="G29" s="473">
        <v>28.773</v>
      </c>
      <c r="H29" s="473">
        <f t="shared" si="2"/>
        <v>59.763</v>
      </c>
      <c r="I29" s="472">
        <f t="shared" si="6"/>
        <v>3.8482003915466088</v>
      </c>
      <c r="J29" s="474">
        <v>904.1279999999998</v>
      </c>
      <c r="K29" s="473">
        <v>134.962</v>
      </c>
      <c r="L29" s="473">
        <f t="shared" si="3"/>
        <v>1039.0899999999997</v>
      </c>
      <c r="M29" s="475">
        <f t="shared" si="4"/>
        <v>0.002169968495580048</v>
      </c>
      <c r="N29" s="473">
        <v>786.485</v>
      </c>
      <c r="O29" s="473">
        <v>152.38400000000001</v>
      </c>
      <c r="P29" s="473">
        <f t="shared" si="5"/>
        <v>938.869</v>
      </c>
      <c r="Q29" s="472">
        <f t="shared" si="7"/>
        <v>0.10674652161270592</v>
      </c>
    </row>
    <row r="30" spans="1:17" ht="18" customHeight="1">
      <c r="A30" s="476" t="s">
        <v>81</v>
      </c>
      <c r="B30" s="474">
        <v>74.924</v>
      </c>
      <c r="C30" s="473">
        <v>140.147</v>
      </c>
      <c r="D30" s="473">
        <f t="shared" si="0"/>
        <v>215.071</v>
      </c>
      <c r="E30" s="475">
        <f t="shared" si="1"/>
        <v>0.0055629650768624275</v>
      </c>
      <c r="F30" s="474">
        <v>46.485</v>
      </c>
      <c r="G30" s="473">
        <v>149.246</v>
      </c>
      <c r="H30" s="473">
        <f t="shared" si="2"/>
        <v>195.731</v>
      </c>
      <c r="I30" s="472">
        <f t="shared" si="6"/>
        <v>0.09880907980851283</v>
      </c>
      <c r="J30" s="474">
        <v>776.2349999999999</v>
      </c>
      <c r="K30" s="473">
        <v>1485.9080000000001</v>
      </c>
      <c r="L30" s="473">
        <f t="shared" si="3"/>
        <v>2262.143</v>
      </c>
      <c r="M30" s="475">
        <f t="shared" si="4"/>
        <v>0.004724113447821592</v>
      </c>
      <c r="N30" s="473">
        <v>486.892</v>
      </c>
      <c r="O30" s="473">
        <v>944.2710000000001</v>
      </c>
      <c r="P30" s="473">
        <f t="shared" si="5"/>
        <v>1431.163</v>
      </c>
      <c r="Q30" s="472">
        <f t="shared" si="7"/>
        <v>0.5806326742656147</v>
      </c>
    </row>
    <row r="31" spans="1:17" ht="18" customHeight="1">
      <c r="A31" s="476" t="s">
        <v>85</v>
      </c>
      <c r="B31" s="474">
        <v>113.17200000000003</v>
      </c>
      <c r="C31" s="473">
        <v>100.55499999999999</v>
      </c>
      <c r="D31" s="473">
        <f t="shared" si="0"/>
        <v>213.72700000000003</v>
      </c>
      <c r="E31" s="475">
        <f t="shared" si="1"/>
        <v>0.0055282015566142165</v>
      </c>
      <c r="F31" s="474">
        <v>102.807</v>
      </c>
      <c r="G31" s="473">
        <v>84.64999999999999</v>
      </c>
      <c r="H31" s="473">
        <f t="shared" si="2"/>
        <v>187.457</v>
      </c>
      <c r="I31" s="472">
        <f t="shared" si="6"/>
        <v>0.14013880516598487</v>
      </c>
      <c r="J31" s="474">
        <v>1500.8669999999997</v>
      </c>
      <c r="K31" s="473">
        <v>901.9739999999999</v>
      </c>
      <c r="L31" s="473">
        <f t="shared" si="3"/>
        <v>2402.8409999999994</v>
      </c>
      <c r="M31" s="475">
        <f t="shared" si="4"/>
        <v>0.00501793807070423</v>
      </c>
      <c r="N31" s="473">
        <v>903.9700000000003</v>
      </c>
      <c r="O31" s="473">
        <v>494.17799999999977</v>
      </c>
      <c r="P31" s="473">
        <f t="shared" si="5"/>
        <v>1398.1480000000001</v>
      </c>
      <c r="Q31" s="472">
        <f t="shared" si="7"/>
        <v>0.7185884470027488</v>
      </c>
    </row>
    <row r="32" spans="1:17" ht="18" customHeight="1">
      <c r="A32" s="476" t="s">
        <v>74</v>
      </c>
      <c r="B32" s="474">
        <v>49.316</v>
      </c>
      <c r="C32" s="473">
        <v>89.346</v>
      </c>
      <c r="D32" s="473">
        <f t="shared" si="0"/>
        <v>138.662</v>
      </c>
      <c r="E32" s="475">
        <f t="shared" si="1"/>
        <v>0.003586591699893979</v>
      </c>
      <c r="F32" s="474">
        <v>0</v>
      </c>
      <c r="G32" s="473">
        <v>2.914</v>
      </c>
      <c r="H32" s="473">
        <f t="shared" si="2"/>
        <v>2.914</v>
      </c>
      <c r="I32" s="472" t="str">
        <f t="shared" si="6"/>
        <v>  *  </v>
      </c>
      <c r="J32" s="474">
        <v>440.53700000000003</v>
      </c>
      <c r="K32" s="473">
        <v>269.20000000000005</v>
      </c>
      <c r="L32" s="473">
        <f t="shared" si="3"/>
        <v>709.7370000000001</v>
      </c>
      <c r="M32" s="475">
        <f t="shared" si="4"/>
        <v>0.001482168946046538</v>
      </c>
      <c r="N32" s="473">
        <v>34.22499999999999</v>
      </c>
      <c r="O32" s="473">
        <v>44.877</v>
      </c>
      <c r="P32" s="473">
        <f t="shared" si="5"/>
        <v>79.10199999999999</v>
      </c>
      <c r="Q32" s="472" t="str">
        <f t="shared" si="7"/>
        <v>  *  </v>
      </c>
    </row>
    <row r="33" spans="1:17" ht="18" customHeight="1">
      <c r="A33" s="476" t="s">
        <v>83</v>
      </c>
      <c r="B33" s="474">
        <v>64.325</v>
      </c>
      <c r="C33" s="473">
        <v>39.312000000000005</v>
      </c>
      <c r="D33" s="473">
        <f t="shared" si="0"/>
        <v>103.637</v>
      </c>
      <c r="E33" s="475">
        <f t="shared" si="1"/>
        <v>0.002680645050568377</v>
      </c>
      <c r="F33" s="474">
        <v>67.234</v>
      </c>
      <c r="G33" s="473">
        <v>52.446000000000005</v>
      </c>
      <c r="H33" s="473">
        <f t="shared" si="2"/>
        <v>119.68</v>
      </c>
      <c r="I33" s="472">
        <f t="shared" si="6"/>
        <v>-0.13404913101604288</v>
      </c>
      <c r="J33" s="474">
        <v>723.4720000000001</v>
      </c>
      <c r="K33" s="473">
        <v>515.4309999999999</v>
      </c>
      <c r="L33" s="473">
        <f t="shared" si="3"/>
        <v>1238.903</v>
      </c>
      <c r="M33" s="475">
        <f t="shared" si="4"/>
        <v>0.002587245069319894</v>
      </c>
      <c r="N33" s="473">
        <v>527.4169999999999</v>
      </c>
      <c r="O33" s="473">
        <v>570.126</v>
      </c>
      <c r="P33" s="473">
        <f t="shared" si="5"/>
        <v>1097.543</v>
      </c>
      <c r="Q33" s="472">
        <f t="shared" si="7"/>
        <v>0.12879677607164375</v>
      </c>
    </row>
    <row r="34" spans="1:17" ht="18" customHeight="1">
      <c r="A34" s="476" t="s">
        <v>96</v>
      </c>
      <c r="B34" s="474"/>
      <c r="C34" s="473">
        <v>96.642</v>
      </c>
      <c r="D34" s="473">
        <f t="shared" si="0"/>
        <v>96.642</v>
      </c>
      <c r="E34" s="475">
        <f t="shared" si="1"/>
        <v>0.0024997143778479605</v>
      </c>
      <c r="F34" s="474"/>
      <c r="G34" s="473">
        <v>0.485</v>
      </c>
      <c r="H34" s="473">
        <f t="shared" si="2"/>
        <v>0.485</v>
      </c>
      <c r="I34" s="472" t="str">
        <f t="shared" si="6"/>
        <v>  *  </v>
      </c>
      <c r="J34" s="474"/>
      <c r="K34" s="473">
        <v>376.047</v>
      </c>
      <c r="L34" s="473">
        <f t="shared" si="3"/>
        <v>376.047</v>
      </c>
      <c r="M34" s="475">
        <f t="shared" si="4"/>
        <v>0.0007853122856127867</v>
      </c>
      <c r="N34" s="473"/>
      <c r="O34" s="473">
        <v>1610.649</v>
      </c>
      <c r="P34" s="473">
        <f t="shared" si="5"/>
        <v>1610.649</v>
      </c>
      <c r="Q34" s="472">
        <f t="shared" si="7"/>
        <v>-0.7665245500416291</v>
      </c>
    </row>
    <row r="35" spans="1:17" ht="18" customHeight="1">
      <c r="A35" s="476" t="s">
        <v>77</v>
      </c>
      <c r="B35" s="474">
        <v>18.322</v>
      </c>
      <c r="C35" s="473">
        <v>26.166</v>
      </c>
      <c r="D35" s="473">
        <f t="shared" si="0"/>
        <v>44.488</v>
      </c>
      <c r="E35" s="475">
        <f t="shared" si="1"/>
        <v>0.0011507139053589543</v>
      </c>
      <c r="F35" s="474"/>
      <c r="G35" s="473"/>
      <c r="H35" s="473">
        <f t="shared" si="2"/>
        <v>0</v>
      </c>
      <c r="I35" s="472" t="str">
        <f t="shared" si="6"/>
        <v>         /0</v>
      </c>
      <c r="J35" s="474">
        <v>23.046999999999997</v>
      </c>
      <c r="K35" s="473">
        <v>39.032000000000004</v>
      </c>
      <c r="L35" s="473">
        <f t="shared" si="3"/>
        <v>62.079</v>
      </c>
      <c r="M35" s="475">
        <f t="shared" si="4"/>
        <v>0.00012964177716763114</v>
      </c>
      <c r="N35" s="473"/>
      <c r="O35" s="473"/>
      <c r="P35" s="473">
        <f t="shared" si="5"/>
        <v>0</v>
      </c>
      <c r="Q35" s="472" t="str">
        <f t="shared" si="7"/>
        <v>         /0</v>
      </c>
    </row>
    <row r="36" spans="1:17" ht="18" customHeight="1">
      <c r="A36" s="476" t="s">
        <v>58</v>
      </c>
      <c r="B36" s="474">
        <v>63.411</v>
      </c>
      <c r="C36" s="473">
        <v>58.985</v>
      </c>
      <c r="D36" s="473">
        <f t="shared" si="0"/>
        <v>122.396</v>
      </c>
      <c r="E36" s="475">
        <f t="shared" si="1"/>
        <v>0.0031658599883185256</v>
      </c>
      <c r="F36" s="474">
        <v>32.413</v>
      </c>
      <c r="G36" s="473">
        <v>87.956</v>
      </c>
      <c r="H36" s="473">
        <f t="shared" si="2"/>
        <v>120.369</v>
      </c>
      <c r="I36" s="472">
        <f t="shared" si="6"/>
        <v>0.01683988402329506</v>
      </c>
      <c r="J36" s="474">
        <v>1131.289</v>
      </c>
      <c r="K36" s="473">
        <v>984.89</v>
      </c>
      <c r="L36" s="473">
        <f t="shared" si="3"/>
        <v>2116.179</v>
      </c>
      <c r="M36" s="475">
        <f t="shared" si="4"/>
        <v>0.0044192916503941835</v>
      </c>
      <c r="N36" s="473">
        <v>3828.526999999999</v>
      </c>
      <c r="O36" s="473">
        <v>1837.369</v>
      </c>
      <c r="P36" s="473">
        <f t="shared" si="5"/>
        <v>5665.895999999999</v>
      </c>
      <c r="Q36" s="472">
        <f t="shared" si="7"/>
        <v>-0.6265058518546757</v>
      </c>
    </row>
    <row r="37" spans="1:17" s="467" customFormat="1" ht="18" customHeight="1">
      <c r="A37" s="526" t="s">
        <v>198</v>
      </c>
      <c r="B37" s="525">
        <f>SUM(B38:B44)</f>
        <v>2600.654</v>
      </c>
      <c r="C37" s="524">
        <f>SUM(C38:C44)</f>
        <v>1173.7150000000001</v>
      </c>
      <c r="D37" s="524">
        <f t="shared" si="0"/>
        <v>3774.369</v>
      </c>
      <c r="E37" s="439">
        <f t="shared" si="1"/>
        <v>0.09762675085991214</v>
      </c>
      <c r="F37" s="525">
        <f>SUM(F38:F44)</f>
        <v>2932.072</v>
      </c>
      <c r="G37" s="524">
        <f>SUM(G38:G44)</f>
        <v>820.785</v>
      </c>
      <c r="H37" s="524">
        <f t="shared" si="2"/>
        <v>3752.857</v>
      </c>
      <c r="I37" s="523">
        <f t="shared" si="6"/>
        <v>0.005732166186987797</v>
      </c>
      <c r="J37" s="525">
        <f>SUM(J38:J44)</f>
        <v>35706.562999999995</v>
      </c>
      <c r="K37" s="524">
        <f>SUM(K38:K44)</f>
        <v>12735.011999999999</v>
      </c>
      <c r="L37" s="524">
        <f t="shared" si="3"/>
        <v>48441.575</v>
      </c>
      <c r="M37" s="439">
        <f t="shared" si="4"/>
        <v>0.1011622589249036</v>
      </c>
      <c r="N37" s="525">
        <f>SUM(N38:N44)</f>
        <v>29850.584000000003</v>
      </c>
      <c r="O37" s="524">
        <f>SUM(O38:O44)</f>
        <v>9036.598</v>
      </c>
      <c r="P37" s="524">
        <f t="shared" si="5"/>
        <v>38887.182</v>
      </c>
      <c r="Q37" s="523">
        <f t="shared" si="7"/>
        <v>0.2456951753408101</v>
      </c>
    </row>
    <row r="38" spans="1:17" ht="18" customHeight="1">
      <c r="A38" s="476" t="s">
        <v>100</v>
      </c>
      <c r="B38" s="474">
        <v>1233.548</v>
      </c>
      <c r="C38" s="473">
        <v>112.436</v>
      </c>
      <c r="D38" s="473">
        <f t="shared" si="0"/>
        <v>1345.984</v>
      </c>
      <c r="E38" s="475">
        <f t="shared" si="1"/>
        <v>0.03481483782572079</v>
      </c>
      <c r="F38" s="474">
        <v>1584.979</v>
      </c>
      <c r="G38" s="473"/>
      <c r="H38" s="473">
        <f t="shared" si="2"/>
        <v>1584.979</v>
      </c>
      <c r="I38" s="472">
        <f t="shared" si="6"/>
        <v>-0.15078748677427278</v>
      </c>
      <c r="J38" s="474">
        <v>17133.215</v>
      </c>
      <c r="K38" s="473">
        <v>370.36199999999997</v>
      </c>
      <c r="L38" s="473">
        <f t="shared" si="3"/>
        <v>17503.577</v>
      </c>
      <c r="M38" s="475">
        <f t="shared" si="4"/>
        <v>0.03655334056718816</v>
      </c>
      <c r="N38" s="474">
        <v>20469.392000000003</v>
      </c>
      <c r="O38" s="473">
        <v>61.998</v>
      </c>
      <c r="P38" s="473">
        <f t="shared" si="5"/>
        <v>20531.390000000003</v>
      </c>
      <c r="Q38" s="472">
        <f t="shared" si="7"/>
        <v>-0.14747238253230788</v>
      </c>
    </row>
    <row r="39" spans="1:17" ht="18" customHeight="1">
      <c r="A39" s="476" t="s">
        <v>88</v>
      </c>
      <c r="B39" s="474">
        <v>236.938</v>
      </c>
      <c r="C39" s="473">
        <v>534.038</v>
      </c>
      <c r="D39" s="473">
        <f aca="true" t="shared" si="8" ref="D39:D61">C39+B39</f>
        <v>770.976</v>
      </c>
      <c r="E39" s="475">
        <f aca="true" t="shared" si="9" ref="E39:E61">D39/$D$7</f>
        <v>0.019941845079527627</v>
      </c>
      <c r="F39" s="474">
        <v>234.393</v>
      </c>
      <c r="G39" s="473">
        <v>327.338</v>
      </c>
      <c r="H39" s="473">
        <f aca="true" t="shared" si="10" ref="H39:H61">G39+F39</f>
        <v>561.731</v>
      </c>
      <c r="I39" s="472">
        <f t="shared" si="6"/>
        <v>0.37250036049283386</v>
      </c>
      <c r="J39" s="474">
        <v>2085.222</v>
      </c>
      <c r="K39" s="473">
        <v>4832.716999999999</v>
      </c>
      <c r="L39" s="473">
        <f aca="true" t="shared" si="11" ref="L39:L61">K39+J39</f>
        <v>6917.9389999999985</v>
      </c>
      <c r="M39" s="475">
        <f aca="true" t="shared" si="12" ref="M39:M61">L39/$L$7</f>
        <v>0.01444697734011928</v>
      </c>
      <c r="N39" s="474">
        <v>1537.1660000000002</v>
      </c>
      <c r="O39" s="473">
        <v>3165.5160000000005</v>
      </c>
      <c r="P39" s="473">
        <f aca="true" t="shared" si="13" ref="P39:P61">O39+N39</f>
        <v>4702.682000000001</v>
      </c>
      <c r="Q39" s="472">
        <f t="shared" si="7"/>
        <v>0.4710624703094952</v>
      </c>
    </row>
    <row r="40" spans="1:17" ht="18" customHeight="1">
      <c r="A40" s="476" t="s">
        <v>45</v>
      </c>
      <c r="B40" s="474">
        <v>294.567</v>
      </c>
      <c r="C40" s="473">
        <v>127.58</v>
      </c>
      <c r="D40" s="473">
        <f t="shared" si="8"/>
        <v>422.147</v>
      </c>
      <c r="E40" s="475">
        <f t="shared" si="9"/>
        <v>0.010919133766534042</v>
      </c>
      <c r="F40" s="474">
        <v>243.624</v>
      </c>
      <c r="G40" s="473">
        <v>193.619</v>
      </c>
      <c r="H40" s="473">
        <f t="shared" si="10"/>
        <v>437.243</v>
      </c>
      <c r="I40" s="472">
        <f aca="true" t="shared" si="14" ref="I40:I61">IF(ISERROR(D40/H40-1),"         /0",IF(D40/H40&gt;5,"  *  ",(D40/H40-1)))</f>
        <v>-0.03452542407768677</v>
      </c>
      <c r="J40" s="474">
        <v>2285.6359999999995</v>
      </c>
      <c r="K40" s="473">
        <v>3014.823999999999</v>
      </c>
      <c r="L40" s="473">
        <f t="shared" si="11"/>
        <v>5300.459999999999</v>
      </c>
      <c r="M40" s="475">
        <f t="shared" si="12"/>
        <v>0.011069138584802301</v>
      </c>
      <c r="N40" s="474">
        <v>991.3280000000001</v>
      </c>
      <c r="O40" s="473">
        <v>1602.8909999999998</v>
      </c>
      <c r="P40" s="473">
        <f t="shared" si="13"/>
        <v>2594.219</v>
      </c>
      <c r="Q40" s="472">
        <f aca="true" t="shared" si="15" ref="Q40:Q61">IF(ISERROR(L40/P40-1),"         /0",IF(L40/P40&gt;5,"  *  ",(L40/P40-1)))</f>
        <v>1.0431813967903247</v>
      </c>
    </row>
    <row r="41" spans="1:17" ht="18" customHeight="1">
      <c r="A41" s="476" t="s">
        <v>102</v>
      </c>
      <c r="B41" s="474">
        <v>402.311</v>
      </c>
      <c r="C41" s="473"/>
      <c r="D41" s="473">
        <f t="shared" si="8"/>
        <v>402.311</v>
      </c>
      <c r="E41" s="475">
        <f t="shared" si="9"/>
        <v>0.010406061454299276</v>
      </c>
      <c r="F41" s="474">
        <v>279.647</v>
      </c>
      <c r="G41" s="473"/>
      <c r="H41" s="473">
        <f t="shared" si="10"/>
        <v>279.647</v>
      </c>
      <c r="I41" s="472">
        <f t="shared" si="14"/>
        <v>0.43863871237667484</v>
      </c>
      <c r="J41" s="474">
        <v>8992.444</v>
      </c>
      <c r="K41" s="473"/>
      <c r="L41" s="473">
        <f t="shared" si="11"/>
        <v>8992.444</v>
      </c>
      <c r="M41" s="475">
        <f t="shared" si="12"/>
        <v>0.01877923969845522</v>
      </c>
      <c r="N41" s="474">
        <v>667.46</v>
      </c>
      <c r="O41" s="473"/>
      <c r="P41" s="473">
        <f t="shared" si="13"/>
        <v>667.46</v>
      </c>
      <c r="Q41" s="472" t="str">
        <f t="shared" si="15"/>
        <v>  *  </v>
      </c>
    </row>
    <row r="42" spans="1:17" ht="18" customHeight="1">
      <c r="A42" s="476" t="s">
        <v>94</v>
      </c>
      <c r="B42" s="474">
        <v>244.269</v>
      </c>
      <c r="C42" s="473">
        <v>79.763</v>
      </c>
      <c r="D42" s="473">
        <f t="shared" si="8"/>
        <v>324.03200000000004</v>
      </c>
      <c r="E42" s="475">
        <f t="shared" si="9"/>
        <v>0.00838131919127119</v>
      </c>
      <c r="F42" s="474">
        <v>323.443</v>
      </c>
      <c r="G42" s="473">
        <v>82.646</v>
      </c>
      <c r="H42" s="473">
        <f t="shared" si="10"/>
        <v>406.089</v>
      </c>
      <c r="I42" s="472">
        <f t="shared" si="14"/>
        <v>-0.20206654206343921</v>
      </c>
      <c r="J42" s="474">
        <v>3790.433</v>
      </c>
      <c r="K42" s="473">
        <v>1055.6009999999999</v>
      </c>
      <c r="L42" s="473">
        <f t="shared" si="11"/>
        <v>4846.034</v>
      </c>
      <c r="M42" s="475">
        <f t="shared" si="12"/>
        <v>0.010120144653985473</v>
      </c>
      <c r="N42" s="474">
        <v>4591.228</v>
      </c>
      <c r="O42" s="473">
        <v>1188.375</v>
      </c>
      <c r="P42" s="473">
        <f t="shared" si="13"/>
        <v>5779.603</v>
      </c>
      <c r="Q42" s="472">
        <f t="shared" si="15"/>
        <v>-0.1615282226132142</v>
      </c>
    </row>
    <row r="43" spans="1:17" ht="18" customHeight="1">
      <c r="A43" s="476" t="s">
        <v>78</v>
      </c>
      <c r="B43" s="474">
        <v>111.199</v>
      </c>
      <c r="C43" s="473">
        <v>121.572</v>
      </c>
      <c r="D43" s="473">
        <f t="shared" si="8"/>
        <v>232.77100000000002</v>
      </c>
      <c r="E43" s="475">
        <f t="shared" si="9"/>
        <v>0.006020788222988428</v>
      </c>
      <c r="F43" s="474"/>
      <c r="G43" s="473"/>
      <c r="H43" s="473">
        <f t="shared" si="10"/>
        <v>0</v>
      </c>
      <c r="I43" s="472" t="str">
        <f t="shared" si="14"/>
        <v>         /0</v>
      </c>
      <c r="J43" s="474">
        <v>202.913</v>
      </c>
      <c r="K43" s="473">
        <v>312.391</v>
      </c>
      <c r="L43" s="473">
        <f t="shared" si="11"/>
        <v>515.3040000000001</v>
      </c>
      <c r="M43" s="475">
        <f t="shared" si="12"/>
        <v>0.0010761276170941705</v>
      </c>
      <c r="N43" s="474"/>
      <c r="O43" s="473"/>
      <c r="P43" s="473">
        <f t="shared" si="13"/>
        <v>0</v>
      </c>
      <c r="Q43" s="472" t="str">
        <f t="shared" si="15"/>
        <v>         /0</v>
      </c>
    </row>
    <row r="44" spans="1:17" ht="18" customHeight="1" thickBot="1">
      <c r="A44" s="476" t="s">
        <v>58</v>
      </c>
      <c r="B44" s="474">
        <v>77.822</v>
      </c>
      <c r="C44" s="473">
        <v>198.326</v>
      </c>
      <c r="D44" s="473">
        <f t="shared" si="8"/>
        <v>276.148</v>
      </c>
      <c r="E44" s="475">
        <f t="shared" si="9"/>
        <v>0.007142765319570773</v>
      </c>
      <c r="F44" s="474">
        <v>265.986</v>
      </c>
      <c r="G44" s="473">
        <v>217.182</v>
      </c>
      <c r="H44" s="473">
        <f t="shared" si="10"/>
        <v>483.168</v>
      </c>
      <c r="I44" s="472">
        <f t="shared" si="14"/>
        <v>-0.4284638055500364</v>
      </c>
      <c r="J44" s="474">
        <v>1216.7</v>
      </c>
      <c r="K44" s="473">
        <v>3149.117</v>
      </c>
      <c r="L44" s="473">
        <f t="shared" si="11"/>
        <v>4365.817</v>
      </c>
      <c r="M44" s="475">
        <f t="shared" si="12"/>
        <v>0.009117290463259006</v>
      </c>
      <c r="N44" s="474">
        <v>1594.0099999999998</v>
      </c>
      <c r="O44" s="473">
        <v>3017.8179999999993</v>
      </c>
      <c r="P44" s="473">
        <f t="shared" si="13"/>
        <v>4611.8279999999995</v>
      </c>
      <c r="Q44" s="472">
        <f t="shared" si="15"/>
        <v>-0.05334348982659365</v>
      </c>
    </row>
    <row r="45" spans="1:17" s="467" customFormat="1" ht="18" customHeight="1">
      <c r="A45" s="470" t="s">
        <v>241</v>
      </c>
      <c r="B45" s="469">
        <f>SUM(B46:B54)</f>
        <v>2892.9959999999996</v>
      </c>
      <c r="C45" s="433">
        <f>SUM(C46:C54)</f>
        <v>2680.4930000000004</v>
      </c>
      <c r="D45" s="433">
        <f t="shared" si="8"/>
        <v>5573.489</v>
      </c>
      <c r="E45" s="423">
        <f t="shared" si="9"/>
        <v>0.14416227507789003</v>
      </c>
      <c r="F45" s="469">
        <f>SUM(F46:F54)</f>
        <v>2387.592</v>
      </c>
      <c r="G45" s="433">
        <f>SUM(G46:G54)</f>
        <v>1877.0820000000003</v>
      </c>
      <c r="H45" s="433">
        <f t="shared" si="10"/>
        <v>4264.674000000001</v>
      </c>
      <c r="I45" s="468">
        <f t="shared" si="14"/>
        <v>0.306896846042628</v>
      </c>
      <c r="J45" s="469">
        <f>SUM(J46:J54)</f>
        <v>30957.53</v>
      </c>
      <c r="K45" s="433">
        <f>SUM(K46:K54)</f>
        <v>26492.950999999997</v>
      </c>
      <c r="L45" s="433">
        <f t="shared" si="11"/>
        <v>57450.481</v>
      </c>
      <c r="M45" s="423">
        <f t="shared" si="12"/>
        <v>0.11997587680174014</v>
      </c>
      <c r="N45" s="469">
        <f>SUM(N46:N54)</f>
        <v>24811.08</v>
      </c>
      <c r="O45" s="433">
        <f>SUM(O46:O54)</f>
        <v>17919.218</v>
      </c>
      <c r="P45" s="433">
        <f t="shared" si="13"/>
        <v>42730.298</v>
      </c>
      <c r="Q45" s="468">
        <f t="shared" si="15"/>
        <v>0.3444905298811629</v>
      </c>
    </row>
    <row r="46" spans="1:17" s="471" customFormat="1" ht="18" customHeight="1">
      <c r="A46" s="466" t="s">
        <v>63</v>
      </c>
      <c r="B46" s="465">
        <v>1034.109</v>
      </c>
      <c r="C46" s="463">
        <v>1308.673</v>
      </c>
      <c r="D46" s="463">
        <f t="shared" si="8"/>
        <v>2342.782</v>
      </c>
      <c r="E46" s="464">
        <f t="shared" si="9"/>
        <v>0.06059773027838208</v>
      </c>
      <c r="F46" s="465">
        <v>897.758</v>
      </c>
      <c r="G46" s="463">
        <v>865.0350000000001</v>
      </c>
      <c r="H46" s="463">
        <f t="shared" si="10"/>
        <v>1762.7930000000001</v>
      </c>
      <c r="I46" s="462">
        <f t="shared" si="14"/>
        <v>0.32901707687743253</v>
      </c>
      <c r="J46" s="465">
        <v>10563.688</v>
      </c>
      <c r="K46" s="463">
        <v>11078.774</v>
      </c>
      <c r="L46" s="463">
        <f t="shared" si="11"/>
        <v>21642.462</v>
      </c>
      <c r="M46" s="464">
        <f t="shared" si="12"/>
        <v>0.04519672088730367</v>
      </c>
      <c r="N46" s="465">
        <v>5898.823000000001</v>
      </c>
      <c r="O46" s="463">
        <v>5235.7480000000005</v>
      </c>
      <c r="P46" s="463">
        <f t="shared" si="13"/>
        <v>11134.571000000002</v>
      </c>
      <c r="Q46" s="462">
        <f t="shared" si="15"/>
        <v>0.9437176340246962</v>
      </c>
    </row>
    <row r="47" spans="1:17" s="471" customFormat="1" ht="18" customHeight="1">
      <c r="A47" s="466" t="s">
        <v>60</v>
      </c>
      <c r="B47" s="465">
        <v>385.492</v>
      </c>
      <c r="C47" s="463">
        <v>352.129</v>
      </c>
      <c r="D47" s="463">
        <f t="shared" si="8"/>
        <v>737.6210000000001</v>
      </c>
      <c r="E47" s="464">
        <f t="shared" si="9"/>
        <v>0.01907909417336759</v>
      </c>
      <c r="F47" s="465">
        <v>324.559</v>
      </c>
      <c r="G47" s="463">
        <v>267.291</v>
      </c>
      <c r="H47" s="463">
        <f t="shared" si="10"/>
        <v>591.85</v>
      </c>
      <c r="I47" s="462">
        <f t="shared" si="14"/>
        <v>0.24629720368336594</v>
      </c>
      <c r="J47" s="465">
        <v>4702.027</v>
      </c>
      <c r="K47" s="463">
        <v>5031.104999999999</v>
      </c>
      <c r="L47" s="463">
        <f t="shared" si="11"/>
        <v>9733.131999999998</v>
      </c>
      <c r="M47" s="464">
        <f t="shared" si="12"/>
        <v>0.02032604471539715</v>
      </c>
      <c r="N47" s="465">
        <v>2954.697</v>
      </c>
      <c r="O47" s="463">
        <v>3238.991</v>
      </c>
      <c r="P47" s="463">
        <f t="shared" si="13"/>
        <v>6193.688</v>
      </c>
      <c r="Q47" s="462">
        <f t="shared" si="15"/>
        <v>0.5714598475092703</v>
      </c>
    </row>
    <row r="48" spans="1:17" s="471" customFormat="1" ht="18" customHeight="1">
      <c r="A48" s="466" t="s">
        <v>97</v>
      </c>
      <c r="B48" s="465">
        <v>413.337</v>
      </c>
      <c r="C48" s="463">
        <v>264.633</v>
      </c>
      <c r="D48" s="463">
        <f t="shared" si="8"/>
        <v>677.97</v>
      </c>
      <c r="E48" s="464">
        <f t="shared" si="9"/>
        <v>0.017536178439494027</v>
      </c>
      <c r="F48" s="465">
        <v>362.775</v>
      </c>
      <c r="G48" s="463">
        <v>179.209</v>
      </c>
      <c r="H48" s="463">
        <f t="shared" si="10"/>
        <v>541.9839999999999</v>
      </c>
      <c r="I48" s="462">
        <f t="shared" si="14"/>
        <v>0.2509040857294682</v>
      </c>
      <c r="J48" s="465">
        <v>3728.734</v>
      </c>
      <c r="K48" s="463">
        <v>2521.64</v>
      </c>
      <c r="L48" s="463">
        <f t="shared" si="11"/>
        <v>6250.374</v>
      </c>
      <c r="M48" s="464">
        <f t="shared" si="12"/>
        <v>0.013052877677191245</v>
      </c>
      <c r="N48" s="465">
        <v>4795.625</v>
      </c>
      <c r="O48" s="463">
        <v>2380.2599999999998</v>
      </c>
      <c r="P48" s="463">
        <f t="shared" si="13"/>
        <v>7175.885</v>
      </c>
      <c r="Q48" s="462">
        <f t="shared" si="15"/>
        <v>-0.12897517170356</v>
      </c>
    </row>
    <row r="49" spans="1:17" s="471" customFormat="1" ht="18" customHeight="1">
      <c r="A49" s="466" t="s">
        <v>43</v>
      </c>
      <c r="B49" s="465">
        <v>332.972</v>
      </c>
      <c r="C49" s="463">
        <v>92.50299999999999</v>
      </c>
      <c r="D49" s="463">
        <f t="shared" si="8"/>
        <v>425.47499999999997</v>
      </c>
      <c r="E49" s="464">
        <f t="shared" si="9"/>
        <v>0.011005214864291518</v>
      </c>
      <c r="F49" s="465">
        <v>137.27700000000002</v>
      </c>
      <c r="G49" s="463">
        <v>37.325</v>
      </c>
      <c r="H49" s="463">
        <f t="shared" si="10"/>
        <v>174.60200000000003</v>
      </c>
      <c r="I49" s="462">
        <f t="shared" si="14"/>
        <v>1.4368277568412728</v>
      </c>
      <c r="J49" s="465">
        <v>2762.4800000000005</v>
      </c>
      <c r="K49" s="463">
        <v>1082.47</v>
      </c>
      <c r="L49" s="463">
        <f t="shared" si="11"/>
        <v>3844.9500000000007</v>
      </c>
      <c r="M49" s="464">
        <f t="shared" si="12"/>
        <v>0.008029545435987748</v>
      </c>
      <c r="N49" s="465">
        <v>1856.5529999999999</v>
      </c>
      <c r="O49" s="463">
        <v>635.3760000000001</v>
      </c>
      <c r="P49" s="463">
        <f t="shared" si="13"/>
        <v>2491.929</v>
      </c>
      <c r="Q49" s="462">
        <f t="shared" si="15"/>
        <v>0.54296129624881</v>
      </c>
    </row>
    <row r="50" spans="1:17" s="471" customFormat="1" ht="18" customHeight="1">
      <c r="A50" s="466" t="s">
        <v>45</v>
      </c>
      <c r="B50" s="465">
        <v>218.951</v>
      </c>
      <c r="C50" s="463">
        <v>109.435</v>
      </c>
      <c r="D50" s="463">
        <f t="shared" si="8"/>
        <v>328.38599999999997</v>
      </c>
      <c r="E50" s="464">
        <f t="shared" si="9"/>
        <v>0.008493938512075291</v>
      </c>
      <c r="F50" s="465">
        <v>69.17999999999999</v>
      </c>
      <c r="G50" s="463">
        <v>76.652</v>
      </c>
      <c r="H50" s="463">
        <f t="shared" si="10"/>
        <v>145.832</v>
      </c>
      <c r="I50" s="462">
        <f t="shared" si="14"/>
        <v>1.2518103022656204</v>
      </c>
      <c r="J50" s="465">
        <v>1831.6019999999999</v>
      </c>
      <c r="K50" s="463">
        <v>1086.0600000000002</v>
      </c>
      <c r="L50" s="463">
        <f t="shared" si="11"/>
        <v>2917.6620000000003</v>
      </c>
      <c r="M50" s="464">
        <f t="shared" si="12"/>
        <v>0.006093057021770084</v>
      </c>
      <c r="N50" s="465">
        <v>888.2379999999996</v>
      </c>
      <c r="O50" s="463">
        <v>804.8810000000001</v>
      </c>
      <c r="P50" s="463">
        <f t="shared" si="13"/>
        <v>1693.1189999999997</v>
      </c>
      <c r="Q50" s="462">
        <f t="shared" si="15"/>
        <v>0.7232468597895367</v>
      </c>
    </row>
    <row r="51" spans="1:17" s="471" customFormat="1" ht="18" customHeight="1">
      <c r="A51" s="466" t="s">
        <v>65</v>
      </c>
      <c r="B51" s="465">
        <v>125.971</v>
      </c>
      <c r="C51" s="463">
        <v>164.945</v>
      </c>
      <c r="D51" s="463">
        <f t="shared" si="8"/>
        <v>290.916</v>
      </c>
      <c r="E51" s="464">
        <f t="shared" si="9"/>
        <v>0.007524750190869573</v>
      </c>
      <c r="F51" s="465">
        <v>299.088</v>
      </c>
      <c r="G51" s="463">
        <v>255.405</v>
      </c>
      <c r="H51" s="463">
        <f t="shared" si="10"/>
        <v>554.493</v>
      </c>
      <c r="I51" s="462">
        <f t="shared" si="14"/>
        <v>-0.47534775010685437</v>
      </c>
      <c r="J51" s="465">
        <v>2956.867</v>
      </c>
      <c r="K51" s="463">
        <v>2870.4180000000006</v>
      </c>
      <c r="L51" s="463">
        <f t="shared" si="11"/>
        <v>5827.285000000001</v>
      </c>
      <c r="M51" s="464">
        <f t="shared" si="12"/>
        <v>0.012169325914758285</v>
      </c>
      <c r="N51" s="465">
        <v>2672.3800000000006</v>
      </c>
      <c r="O51" s="463">
        <v>2350.041</v>
      </c>
      <c r="P51" s="463">
        <f t="shared" si="13"/>
        <v>5022.421</v>
      </c>
      <c r="Q51" s="462">
        <f t="shared" si="15"/>
        <v>0.16025418816941084</v>
      </c>
    </row>
    <row r="52" spans="1:17" s="471" customFormat="1" ht="18" customHeight="1">
      <c r="A52" s="466" t="s">
        <v>64</v>
      </c>
      <c r="B52" s="465">
        <v>58.682</v>
      </c>
      <c r="C52" s="463">
        <v>147.811</v>
      </c>
      <c r="D52" s="463">
        <f t="shared" si="8"/>
        <v>206.493</v>
      </c>
      <c r="E52" s="464">
        <f t="shared" si="9"/>
        <v>0.005341088978135375</v>
      </c>
      <c r="F52" s="465"/>
      <c r="G52" s="463"/>
      <c r="H52" s="463">
        <f t="shared" si="10"/>
        <v>0</v>
      </c>
      <c r="I52" s="462" t="str">
        <f t="shared" si="14"/>
        <v>         /0</v>
      </c>
      <c r="J52" s="465">
        <v>101.971</v>
      </c>
      <c r="K52" s="463">
        <v>265.798</v>
      </c>
      <c r="L52" s="463">
        <f t="shared" si="11"/>
        <v>367.769</v>
      </c>
      <c r="M52" s="464">
        <f t="shared" si="12"/>
        <v>0.0007680250446553994</v>
      </c>
      <c r="N52" s="465"/>
      <c r="O52" s="463"/>
      <c r="P52" s="463">
        <f t="shared" si="13"/>
        <v>0</v>
      </c>
      <c r="Q52" s="462" t="str">
        <f t="shared" si="15"/>
        <v>         /0</v>
      </c>
    </row>
    <row r="53" spans="1:17" s="471" customFormat="1" ht="18" customHeight="1">
      <c r="A53" s="466" t="s">
        <v>87</v>
      </c>
      <c r="B53" s="465">
        <v>108.755</v>
      </c>
      <c r="C53" s="463">
        <v>55.903</v>
      </c>
      <c r="D53" s="463">
        <f t="shared" si="8"/>
        <v>164.658</v>
      </c>
      <c r="E53" s="464">
        <f t="shared" si="9"/>
        <v>0.00425899681326638</v>
      </c>
      <c r="F53" s="465">
        <v>62.805</v>
      </c>
      <c r="G53" s="463">
        <v>107.47700000000002</v>
      </c>
      <c r="H53" s="463">
        <f t="shared" si="10"/>
        <v>170.282</v>
      </c>
      <c r="I53" s="462">
        <f t="shared" si="14"/>
        <v>-0.03302756603751433</v>
      </c>
      <c r="J53" s="465">
        <v>1374.6859999999997</v>
      </c>
      <c r="K53" s="463">
        <v>690.5869999999999</v>
      </c>
      <c r="L53" s="463">
        <f t="shared" si="11"/>
        <v>2065.2729999999997</v>
      </c>
      <c r="M53" s="464">
        <f t="shared" si="12"/>
        <v>0.004312982845347461</v>
      </c>
      <c r="N53" s="465">
        <v>1186.6089999999995</v>
      </c>
      <c r="O53" s="463">
        <v>615.166</v>
      </c>
      <c r="P53" s="463">
        <f t="shared" si="13"/>
        <v>1801.7749999999996</v>
      </c>
      <c r="Q53" s="462">
        <f t="shared" si="15"/>
        <v>0.14624356537303496</v>
      </c>
    </row>
    <row r="54" spans="1:17" s="471" customFormat="1" ht="18" customHeight="1" thickBot="1">
      <c r="A54" s="466" t="s">
        <v>58</v>
      </c>
      <c r="B54" s="465">
        <v>214.727</v>
      </c>
      <c r="C54" s="463">
        <v>184.461</v>
      </c>
      <c r="D54" s="463">
        <f t="shared" si="8"/>
        <v>399.188</v>
      </c>
      <c r="E54" s="464">
        <f t="shared" si="9"/>
        <v>0.010325282828008233</v>
      </c>
      <c r="F54" s="465">
        <v>234.15</v>
      </c>
      <c r="G54" s="463">
        <v>88.688</v>
      </c>
      <c r="H54" s="463">
        <f t="shared" si="10"/>
        <v>322.838</v>
      </c>
      <c r="I54" s="462">
        <f t="shared" si="14"/>
        <v>0.23649632323332437</v>
      </c>
      <c r="J54" s="465">
        <v>2935.475</v>
      </c>
      <c r="K54" s="463">
        <v>1866.099</v>
      </c>
      <c r="L54" s="463">
        <f t="shared" si="11"/>
        <v>4801.574</v>
      </c>
      <c r="M54" s="464">
        <f t="shared" si="12"/>
        <v>0.0100272972593291</v>
      </c>
      <c r="N54" s="465">
        <v>4558.155</v>
      </c>
      <c r="O54" s="463">
        <v>2658.755</v>
      </c>
      <c r="P54" s="463">
        <f t="shared" si="13"/>
        <v>7216.91</v>
      </c>
      <c r="Q54" s="462">
        <f t="shared" si="15"/>
        <v>-0.3346773064926679</v>
      </c>
    </row>
    <row r="55" spans="1:17" s="467" customFormat="1" ht="18" customHeight="1">
      <c r="A55" s="470" t="s">
        <v>179</v>
      </c>
      <c r="B55" s="469">
        <f>SUM(B56:B60)</f>
        <v>786.518</v>
      </c>
      <c r="C55" s="433">
        <f>SUM(C56:C60)</f>
        <v>375.348</v>
      </c>
      <c r="D55" s="433">
        <f t="shared" si="8"/>
        <v>1161.866</v>
      </c>
      <c r="E55" s="423">
        <f t="shared" si="9"/>
        <v>0.030052494208860518</v>
      </c>
      <c r="F55" s="469">
        <f>SUM(F56:F60)</f>
        <v>891.23</v>
      </c>
      <c r="G55" s="433">
        <f>SUM(G56:G60)</f>
        <v>672.587</v>
      </c>
      <c r="H55" s="433">
        <f t="shared" si="10"/>
        <v>1563.817</v>
      </c>
      <c r="I55" s="468">
        <f t="shared" si="14"/>
        <v>-0.2570319928738465</v>
      </c>
      <c r="J55" s="469">
        <f>SUM(J56:J60)</f>
        <v>8059.276000000001</v>
      </c>
      <c r="K55" s="433">
        <f>SUM(K56:K60)</f>
        <v>5290.9659999999985</v>
      </c>
      <c r="L55" s="433">
        <f t="shared" si="11"/>
        <v>13350.241999999998</v>
      </c>
      <c r="M55" s="423">
        <f t="shared" si="12"/>
        <v>0.027879783799641587</v>
      </c>
      <c r="N55" s="469">
        <f>SUM(N56:N60)</f>
        <v>5834.875</v>
      </c>
      <c r="O55" s="433">
        <f>SUM(O56:O60)</f>
        <v>2668.024</v>
      </c>
      <c r="P55" s="433">
        <f t="shared" si="13"/>
        <v>8502.899</v>
      </c>
      <c r="Q55" s="468">
        <f t="shared" si="15"/>
        <v>0.5700812158300361</v>
      </c>
    </row>
    <row r="56" spans="1:17" ht="18" customHeight="1">
      <c r="A56" s="466" t="s">
        <v>63</v>
      </c>
      <c r="B56" s="465">
        <v>485.512</v>
      </c>
      <c r="C56" s="463">
        <v>126.59200000000001</v>
      </c>
      <c r="D56" s="463">
        <f t="shared" si="8"/>
        <v>612.104</v>
      </c>
      <c r="E56" s="464">
        <f t="shared" si="9"/>
        <v>0.015832507290186957</v>
      </c>
      <c r="F56" s="465">
        <v>449.955</v>
      </c>
      <c r="G56" s="463">
        <v>78.09700000000001</v>
      </c>
      <c r="H56" s="463">
        <f t="shared" si="10"/>
        <v>528.052</v>
      </c>
      <c r="I56" s="462">
        <f t="shared" si="14"/>
        <v>0.1591737177399195</v>
      </c>
      <c r="J56" s="465">
        <v>4237.919</v>
      </c>
      <c r="K56" s="463">
        <v>798.3829999999998</v>
      </c>
      <c r="L56" s="463">
        <f t="shared" si="11"/>
        <v>5036.302</v>
      </c>
      <c r="M56" s="464">
        <f t="shared" si="12"/>
        <v>0.010517488065737124</v>
      </c>
      <c r="N56" s="465">
        <v>4016.413</v>
      </c>
      <c r="O56" s="463">
        <v>657.9810000000001</v>
      </c>
      <c r="P56" s="463">
        <f t="shared" si="13"/>
        <v>4674.394</v>
      </c>
      <c r="Q56" s="462">
        <f t="shared" si="15"/>
        <v>0.07742351201032682</v>
      </c>
    </row>
    <row r="57" spans="1:17" ht="18" customHeight="1">
      <c r="A57" s="466" t="s">
        <v>100</v>
      </c>
      <c r="B57" s="465">
        <v>110.978</v>
      </c>
      <c r="C57" s="463">
        <v>216.225</v>
      </c>
      <c r="D57" s="463">
        <f t="shared" si="8"/>
        <v>327.203</v>
      </c>
      <c r="E57" s="464">
        <f t="shared" si="9"/>
        <v>0.008463339371856813</v>
      </c>
      <c r="F57" s="465">
        <v>80.539</v>
      </c>
      <c r="G57" s="463">
        <v>481.452</v>
      </c>
      <c r="H57" s="463">
        <f t="shared" si="10"/>
        <v>561.991</v>
      </c>
      <c r="I57" s="462">
        <f t="shared" si="14"/>
        <v>-0.41777893240283215</v>
      </c>
      <c r="J57" s="465">
        <v>953.3079999999999</v>
      </c>
      <c r="K57" s="463">
        <v>3877.596</v>
      </c>
      <c r="L57" s="463">
        <f t="shared" si="11"/>
        <v>4830.9039999999995</v>
      </c>
      <c r="M57" s="464">
        <f t="shared" si="12"/>
        <v>0.010088548138440017</v>
      </c>
      <c r="N57" s="465">
        <v>181.253</v>
      </c>
      <c r="O57" s="463">
        <v>1071.855</v>
      </c>
      <c r="P57" s="463">
        <f t="shared" si="13"/>
        <v>1253.108</v>
      </c>
      <c r="Q57" s="462">
        <f t="shared" si="15"/>
        <v>2.8551377854103555</v>
      </c>
    </row>
    <row r="58" spans="1:17" ht="18" customHeight="1">
      <c r="A58" s="466" t="s">
        <v>65</v>
      </c>
      <c r="B58" s="465">
        <v>99.744</v>
      </c>
      <c r="C58" s="463">
        <v>31.77</v>
      </c>
      <c r="D58" s="463">
        <f t="shared" si="8"/>
        <v>131.514</v>
      </c>
      <c r="E58" s="464">
        <f t="shared" si="9"/>
        <v>0.003401703572859592</v>
      </c>
      <c r="F58" s="465">
        <v>192.115</v>
      </c>
      <c r="G58" s="463">
        <v>84.245</v>
      </c>
      <c r="H58" s="463">
        <f t="shared" si="10"/>
        <v>276.36</v>
      </c>
      <c r="I58" s="462">
        <f t="shared" si="14"/>
        <v>-0.5241207121146331</v>
      </c>
      <c r="J58" s="465">
        <v>1005.2030000000001</v>
      </c>
      <c r="K58" s="463">
        <v>544.093</v>
      </c>
      <c r="L58" s="463">
        <f t="shared" si="11"/>
        <v>1549.296</v>
      </c>
      <c r="M58" s="464">
        <f t="shared" si="12"/>
        <v>0.0032354497784871255</v>
      </c>
      <c r="N58" s="465">
        <v>695.021</v>
      </c>
      <c r="O58" s="463">
        <v>853.579</v>
      </c>
      <c r="P58" s="463">
        <f t="shared" si="13"/>
        <v>1548.6</v>
      </c>
      <c r="Q58" s="462">
        <f t="shared" si="15"/>
        <v>0.0004494382022472987</v>
      </c>
    </row>
    <row r="59" spans="1:17" ht="18" customHeight="1">
      <c r="A59" s="466" t="s">
        <v>60</v>
      </c>
      <c r="B59" s="465">
        <v>74.127</v>
      </c>
      <c r="C59" s="463"/>
      <c r="D59" s="463">
        <f t="shared" si="8"/>
        <v>74.127</v>
      </c>
      <c r="E59" s="464">
        <f t="shared" si="9"/>
        <v>0.001917347816547006</v>
      </c>
      <c r="F59" s="465">
        <v>115.132</v>
      </c>
      <c r="G59" s="463">
        <v>23.72</v>
      </c>
      <c r="H59" s="463">
        <f t="shared" si="10"/>
        <v>138.852</v>
      </c>
      <c r="I59" s="462">
        <f t="shared" si="14"/>
        <v>-0.4661438077953505</v>
      </c>
      <c r="J59" s="465">
        <v>1520.835</v>
      </c>
      <c r="K59" s="463">
        <v>22.847</v>
      </c>
      <c r="L59" s="463">
        <f t="shared" si="11"/>
        <v>1543.682</v>
      </c>
      <c r="M59" s="464">
        <f t="shared" si="12"/>
        <v>0.003223725863201456</v>
      </c>
      <c r="N59" s="465">
        <v>364.81100000000004</v>
      </c>
      <c r="O59" s="463">
        <v>54.873999999999995</v>
      </c>
      <c r="P59" s="463">
        <f t="shared" si="13"/>
        <v>419.68500000000006</v>
      </c>
      <c r="Q59" s="462">
        <f t="shared" si="15"/>
        <v>2.6781919773163203</v>
      </c>
    </row>
    <row r="60" spans="1:17" ht="18" customHeight="1" thickBot="1">
      <c r="A60" s="466" t="s">
        <v>58</v>
      </c>
      <c r="B60" s="465">
        <v>16.157</v>
      </c>
      <c r="C60" s="463">
        <v>0.761</v>
      </c>
      <c r="D60" s="463">
        <f t="shared" si="8"/>
        <v>16.918</v>
      </c>
      <c r="E60" s="464">
        <f t="shared" si="9"/>
        <v>0.0004375961574101508</v>
      </c>
      <c r="F60" s="465">
        <v>53.48899999999999</v>
      </c>
      <c r="G60" s="463">
        <v>5.073</v>
      </c>
      <c r="H60" s="463">
        <f t="shared" si="10"/>
        <v>58.56199999999999</v>
      </c>
      <c r="I60" s="462">
        <f t="shared" si="14"/>
        <v>-0.7111095932515965</v>
      </c>
      <c r="J60" s="465">
        <v>342.011</v>
      </c>
      <c r="K60" s="463">
        <v>48.047</v>
      </c>
      <c r="L60" s="463">
        <f t="shared" si="11"/>
        <v>390.058</v>
      </c>
      <c r="M60" s="464">
        <f t="shared" si="12"/>
        <v>0.0008145719537758641</v>
      </c>
      <c r="N60" s="465">
        <v>577.377</v>
      </c>
      <c r="O60" s="463">
        <v>29.735</v>
      </c>
      <c r="P60" s="463">
        <f t="shared" si="13"/>
        <v>607.112</v>
      </c>
      <c r="Q60" s="462">
        <f t="shared" si="15"/>
        <v>-0.35751887625347545</v>
      </c>
    </row>
    <row r="61" spans="1:17" ht="18" customHeight="1" thickBot="1">
      <c r="A61" s="461" t="s">
        <v>172</v>
      </c>
      <c r="B61" s="459">
        <v>105.453</v>
      </c>
      <c r="C61" s="458">
        <v>41.775999999999996</v>
      </c>
      <c r="D61" s="458">
        <f t="shared" si="8"/>
        <v>147.22899999999998</v>
      </c>
      <c r="E61" s="460">
        <f t="shared" si="9"/>
        <v>0.003808183275761856</v>
      </c>
      <c r="F61" s="459">
        <v>56.577999999999996</v>
      </c>
      <c r="G61" s="458">
        <v>67.623</v>
      </c>
      <c r="H61" s="458">
        <f t="shared" si="10"/>
        <v>124.201</v>
      </c>
      <c r="I61" s="457">
        <f t="shared" si="14"/>
        <v>0.18540913519214808</v>
      </c>
      <c r="J61" s="459">
        <v>578.9889999999999</v>
      </c>
      <c r="K61" s="458">
        <v>94.263</v>
      </c>
      <c r="L61" s="458">
        <f t="shared" si="11"/>
        <v>673.252</v>
      </c>
      <c r="M61" s="460">
        <f t="shared" si="12"/>
        <v>0.0014059760267024597</v>
      </c>
      <c r="N61" s="459">
        <v>508.98499999999996</v>
      </c>
      <c r="O61" s="458">
        <v>99.649</v>
      </c>
      <c r="P61" s="458">
        <f t="shared" si="13"/>
        <v>608.634</v>
      </c>
      <c r="Q61" s="457">
        <f t="shared" si="15"/>
        <v>0.10616889624963433</v>
      </c>
    </row>
    <row r="62" ht="14.25">
      <c r="A62" s="192" t="s">
        <v>270</v>
      </c>
    </row>
    <row r="63" ht="14.25">
      <c r="A63" s="192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62:Q65536 I62:I65536 Q3:Q6 I3:I6">
    <cfRule type="cellIs" priority="1" dxfId="78" operator="lessThan" stopIfTrue="1">
      <formula>0</formula>
    </cfRule>
  </conditionalFormatting>
  <conditionalFormatting sqref="I7:I61 Q7:Q61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</sheetPr>
  <dimension ref="A1:Q46"/>
  <sheetViews>
    <sheetView showGridLines="0" zoomScale="90" zoomScaleNormal="90" zoomScalePageLayoutView="0" workbookViewId="0" topLeftCell="A1">
      <selection activeCell="M21" sqref="M21"/>
    </sheetView>
  </sheetViews>
  <sheetFormatPr defaultColWidth="8.00390625" defaultRowHeight="15"/>
  <cols>
    <col min="1" max="1" width="22.421875" style="456" customWidth="1"/>
    <col min="2" max="4" width="10.00390625" style="456" bestFit="1" customWidth="1"/>
    <col min="5" max="5" width="9.00390625" style="456" bestFit="1" customWidth="1"/>
    <col min="6" max="6" width="11.140625" style="456" bestFit="1" customWidth="1"/>
    <col min="7" max="7" width="9.57421875" style="456" customWidth="1"/>
    <col min="8" max="8" width="10.00390625" style="456" bestFit="1" customWidth="1"/>
    <col min="9" max="9" width="8.28125" style="456" customWidth="1"/>
    <col min="10" max="11" width="11.140625" style="456" customWidth="1"/>
    <col min="12" max="12" width="10.57421875" style="456" customWidth="1"/>
    <col min="13" max="13" width="9.00390625" style="456" bestFit="1" customWidth="1"/>
    <col min="14" max="15" width="12.421875" style="456" bestFit="1" customWidth="1"/>
    <col min="16" max="16" width="11.421875" style="456" customWidth="1"/>
    <col min="17" max="17" width="8.421875" style="456" customWidth="1"/>
    <col min="18" max="16384" width="8.00390625" style="456" customWidth="1"/>
  </cols>
  <sheetData>
    <row r="1" spans="16:17" ht="19.5" thickBot="1">
      <c r="P1" s="806" t="s">
        <v>36</v>
      </c>
      <c r="Q1" s="807"/>
    </row>
    <row r="2" ht="4.5" customHeight="1" thickBot="1"/>
    <row r="3" spans="1:17" ht="24" customHeight="1" thickBot="1" thickTop="1">
      <c r="A3" s="809" t="s">
        <v>317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1"/>
    </row>
    <row r="4" spans="1:17" s="493" customFormat="1" ht="15.75" customHeight="1" thickBot="1">
      <c r="A4" s="812" t="s">
        <v>316</v>
      </c>
      <c r="B4" s="784" t="s">
        <v>53</v>
      </c>
      <c r="C4" s="785"/>
      <c r="D4" s="785"/>
      <c r="E4" s="785"/>
      <c r="F4" s="785"/>
      <c r="G4" s="785"/>
      <c r="H4" s="785"/>
      <c r="I4" s="786"/>
      <c r="J4" s="784" t="s">
        <v>52</v>
      </c>
      <c r="K4" s="785"/>
      <c r="L4" s="785"/>
      <c r="M4" s="785"/>
      <c r="N4" s="785"/>
      <c r="O4" s="785"/>
      <c r="P4" s="785"/>
      <c r="Q4" s="808"/>
    </row>
    <row r="5" spans="1:17" s="489" customFormat="1" ht="26.25" customHeight="1">
      <c r="A5" s="813"/>
      <c r="B5" s="815" t="s">
        <v>51</v>
      </c>
      <c r="C5" s="816"/>
      <c r="D5" s="816"/>
      <c r="E5" s="782" t="s">
        <v>48</v>
      </c>
      <c r="F5" s="815" t="s">
        <v>315</v>
      </c>
      <c r="G5" s="816"/>
      <c r="H5" s="816"/>
      <c r="I5" s="780" t="s">
        <v>46</v>
      </c>
      <c r="J5" s="819" t="s">
        <v>258</v>
      </c>
      <c r="K5" s="820"/>
      <c r="L5" s="820"/>
      <c r="M5" s="782" t="s">
        <v>48</v>
      </c>
      <c r="N5" s="819" t="s">
        <v>261</v>
      </c>
      <c r="O5" s="820"/>
      <c r="P5" s="820"/>
      <c r="Q5" s="817" t="s">
        <v>46</v>
      </c>
    </row>
    <row r="6" spans="1:17" s="489" customFormat="1" ht="15" thickBot="1">
      <c r="A6" s="814"/>
      <c r="B6" s="491" t="s">
        <v>25</v>
      </c>
      <c r="C6" s="490" t="s">
        <v>24</v>
      </c>
      <c r="D6" s="490" t="s">
        <v>21</v>
      </c>
      <c r="E6" s="783"/>
      <c r="F6" s="491" t="s">
        <v>25</v>
      </c>
      <c r="G6" s="490" t="s">
        <v>24</v>
      </c>
      <c r="H6" s="490" t="s">
        <v>21</v>
      </c>
      <c r="I6" s="781"/>
      <c r="J6" s="491" t="s">
        <v>25</v>
      </c>
      <c r="K6" s="490" t="s">
        <v>24</v>
      </c>
      <c r="L6" s="490" t="s">
        <v>21</v>
      </c>
      <c r="M6" s="783"/>
      <c r="N6" s="491" t="s">
        <v>25</v>
      </c>
      <c r="O6" s="490" t="s">
        <v>24</v>
      </c>
      <c r="P6" s="490" t="s">
        <v>21</v>
      </c>
      <c r="Q6" s="818"/>
    </row>
    <row r="7" spans="1:17" s="546" customFormat="1" ht="18" customHeight="1" thickBot="1">
      <c r="A7" s="552" t="s">
        <v>32</v>
      </c>
      <c r="B7" s="550">
        <f>SUM(B8:B44)</f>
        <v>1178714</v>
      </c>
      <c r="C7" s="549">
        <f>SUM(C8:C44)</f>
        <v>1178714</v>
      </c>
      <c r="D7" s="548">
        <f aca="true" t="shared" si="0" ref="D7:D44">C7+B7</f>
        <v>2357428</v>
      </c>
      <c r="E7" s="551">
        <f aca="true" t="shared" si="1" ref="E7:E44">D7/$D$7</f>
        <v>1</v>
      </c>
      <c r="F7" s="550">
        <f>SUM(F8:F44)</f>
        <v>1043194</v>
      </c>
      <c r="G7" s="549">
        <f>SUM(G8:G44)</f>
        <v>1043194</v>
      </c>
      <c r="H7" s="548">
        <f aca="true" t="shared" si="2" ref="H7:H44">G7+F7</f>
        <v>2086388</v>
      </c>
      <c r="I7" s="551">
        <f aca="true" t="shared" si="3" ref="I7:I44">(D7/H7-1)</f>
        <v>0.12990872263452435</v>
      </c>
      <c r="J7" s="550">
        <f>SUM(J8:J44)</f>
        <v>13235146</v>
      </c>
      <c r="K7" s="549">
        <f>SUM(K8:K44)</f>
        <v>13235146</v>
      </c>
      <c r="L7" s="548">
        <f aca="true" t="shared" si="4" ref="L7:L44">K7+J7</f>
        <v>26470292</v>
      </c>
      <c r="M7" s="551">
        <f aca="true" t="shared" si="5" ref="M7:M44">L7/$L$7</f>
        <v>1</v>
      </c>
      <c r="N7" s="550">
        <f>SUM(N8:N44)</f>
        <v>10156884</v>
      </c>
      <c r="O7" s="549">
        <f>SUM(O8:O44)</f>
        <v>10156884</v>
      </c>
      <c r="P7" s="548">
        <f aca="true" t="shared" si="6" ref="P7:P44">O7+N7</f>
        <v>20313768</v>
      </c>
      <c r="Q7" s="547">
        <f aca="true" t="shared" si="7" ref="Q7:Q44">(L7/P7-1)</f>
        <v>0.3030714931862961</v>
      </c>
    </row>
    <row r="8" spans="1:17" s="538" customFormat="1" ht="18" customHeight="1" thickTop="1">
      <c r="A8" s="545" t="s">
        <v>314</v>
      </c>
      <c r="B8" s="474">
        <v>492230</v>
      </c>
      <c r="C8" s="473">
        <v>406850</v>
      </c>
      <c r="D8" s="473">
        <f t="shared" si="0"/>
        <v>899080</v>
      </c>
      <c r="E8" s="475">
        <f t="shared" si="1"/>
        <v>0.38138174315397966</v>
      </c>
      <c r="F8" s="474">
        <v>441293</v>
      </c>
      <c r="G8" s="473">
        <v>351080</v>
      </c>
      <c r="H8" s="473">
        <f t="shared" si="2"/>
        <v>792373</v>
      </c>
      <c r="I8" s="475">
        <f t="shared" si="3"/>
        <v>0.13466763758987255</v>
      </c>
      <c r="J8" s="474">
        <v>5076045</v>
      </c>
      <c r="K8" s="473">
        <v>5156662</v>
      </c>
      <c r="L8" s="473">
        <f t="shared" si="4"/>
        <v>10232707</v>
      </c>
      <c r="M8" s="475">
        <f t="shared" si="5"/>
        <v>0.3865732572953861</v>
      </c>
      <c r="N8" s="473">
        <v>3871626</v>
      </c>
      <c r="O8" s="473">
        <v>3885614</v>
      </c>
      <c r="P8" s="473">
        <f t="shared" si="6"/>
        <v>7757240</v>
      </c>
      <c r="Q8" s="544">
        <f t="shared" si="7"/>
        <v>0.3191169797505298</v>
      </c>
    </row>
    <row r="9" spans="1:17" s="538" customFormat="1" ht="18" customHeight="1">
      <c r="A9" s="545" t="s">
        <v>313</v>
      </c>
      <c r="B9" s="474">
        <v>107040</v>
      </c>
      <c r="C9" s="473">
        <v>117755</v>
      </c>
      <c r="D9" s="473">
        <f t="shared" si="0"/>
        <v>224795</v>
      </c>
      <c r="E9" s="475">
        <f t="shared" si="1"/>
        <v>0.09535604056624424</v>
      </c>
      <c r="F9" s="474">
        <v>88835</v>
      </c>
      <c r="G9" s="473">
        <v>97480</v>
      </c>
      <c r="H9" s="473">
        <f t="shared" si="2"/>
        <v>186315</v>
      </c>
      <c r="I9" s="475">
        <f t="shared" si="3"/>
        <v>0.20653194858170298</v>
      </c>
      <c r="J9" s="474">
        <v>1224423</v>
      </c>
      <c r="K9" s="473">
        <v>1236656</v>
      </c>
      <c r="L9" s="473">
        <f t="shared" si="4"/>
        <v>2461079</v>
      </c>
      <c r="M9" s="475">
        <f t="shared" si="5"/>
        <v>0.09297513605063366</v>
      </c>
      <c r="N9" s="473">
        <v>882681</v>
      </c>
      <c r="O9" s="473">
        <v>898367</v>
      </c>
      <c r="P9" s="473">
        <f t="shared" si="6"/>
        <v>1781048</v>
      </c>
      <c r="Q9" s="544">
        <f t="shared" si="7"/>
        <v>0.38181508864443847</v>
      </c>
    </row>
    <row r="10" spans="1:17" s="538" customFormat="1" ht="18" customHeight="1">
      <c r="A10" s="545" t="s">
        <v>312</v>
      </c>
      <c r="B10" s="474">
        <v>98352</v>
      </c>
      <c r="C10" s="473">
        <v>113190</v>
      </c>
      <c r="D10" s="473">
        <f t="shared" si="0"/>
        <v>211542</v>
      </c>
      <c r="E10" s="475">
        <f t="shared" si="1"/>
        <v>0.08973423578578009</v>
      </c>
      <c r="F10" s="474">
        <v>84350</v>
      </c>
      <c r="G10" s="473">
        <v>96429</v>
      </c>
      <c r="H10" s="473">
        <f t="shared" si="2"/>
        <v>180779</v>
      </c>
      <c r="I10" s="475">
        <f t="shared" si="3"/>
        <v>0.17016910149962117</v>
      </c>
      <c r="J10" s="474">
        <v>1216676</v>
      </c>
      <c r="K10" s="473">
        <v>1210268</v>
      </c>
      <c r="L10" s="473">
        <f t="shared" si="4"/>
        <v>2426944</v>
      </c>
      <c r="M10" s="475">
        <f t="shared" si="5"/>
        <v>0.09168557717459255</v>
      </c>
      <c r="N10" s="473">
        <v>952888</v>
      </c>
      <c r="O10" s="473">
        <v>950132</v>
      </c>
      <c r="P10" s="473">
        <f t="shared" si="6"/>
        <v>1903020</v>
      </c>
      <c r="Q10" s="544">
        <f t="shared" si="7"/>
        <v>0.27531187270759117</v>
      </c>
    </row>
    <row r="11" spans="1:17" s="538" customFormat="1" ht="18" customHeight="1">
      <c r="A11" s="545" t="s">
        <v>311</v>
      </c>
      <c r="B11" s="474">
        <v>68764</v>
      </c>
      <c r="C11" s="473">
        <v>84793</v>
      </c>
      <c r="D11" s="473">
        <f t="shared" si="0"/>
        <v>153557</v>
      </c>
      <c r="E11" s="475">
        <f t="shared" si="1"/>
        <v>0.06513751427403085</v>
      </c>
      <c r="F11" s="474">
        <v>57031</v>
      </c>
      <c r="G11" s="473">
        <v>72156</v>
      </c>
      <c r="H11" s="473">
        <f t="shared" si="2"/>
        <v>129187</v>
      </c>
      <c r="I11" s="475">
        <f t="shared" si="3"/>
        <v>0.18864127195460845</v>
      </c>
      <c r="J11" s="474">
        <v>818878</v>
      </c>
      <c r="K11" s="473">
        <v>807910</v>
      </c>
      <c r="L11" s="473">
        <f t="shared" si="4"/>
        <v>1626788</v>
      </c>
      <c r="M11" s="475">
        <f t="shared" si="5"/>
        <v>0.0614571233290513</v>
      </c>
      <c r="N11" s="473">
        <v>610287</v>
      </c>
      <c r="O11" s="473">
        <v>604227</v>
      </c>
      <c r="P11" s="473">
        <f t="shared" si="6"/>
        <v>1214514</v>
      </c>
      <c r="Q11" s="544">
        <f t="shared" si="7"/>
        <v>0.33945594698784864</v>
      </c>
    </row>
    <row r="12" spans="1:17" s="538" customFormat="1" ht="18" customHeight="1">
      <c r="A12" s="545" t="s">
        <v>310</v>
      </c>
      <c r="B12" s="474">
        <v>52698</v>
      </c>
      <c r="C12" s="473">
        <v>63496</v>
      </c>
      <c r="D12" s="473">
        <f t="shared" si="0"/>
        <v>116194</v>
      </c>
      <c r="E12" s="475">
        <f t="shared" si="1"/>
        <v>0.049288461832132306</v>
      </c>
      <c r="F12" s="474">
        <v>47174</v>
      </c>
      <c r="G12" s="473">
        <v>59152</v>
      </c>
      <c r="H12" s="473">
        <f t="shared" si="2"/>
        <v>106326</v>
      </c>
      <c r="I12" s="475">
        <f t="shared" si="3"/>
        <v>0.09280890845136658</v>
      </c>
      <c r="J12" s="474">
        <v>663842</v>
      </c>
      <c r="K12" s="473">
        <v>649976</v>
      </c>
      <c r="L12" s="473">
        <f t="shared" si="4"/>
        <v>1313818</v>
      </c>
      <c r="M12" s="475">
        <f t="shared" si="5"/>
        <v>0.049633679900471066</v>
      </c>
      <c r="N12" s="473">
        <v>488117</v>
      </c>
      <c r="O12" s="473">
        <v>483838</v>
      </c>
      <c r="P12" s="473">
        <f t="shared" si="6"/>
        <v>971955</v>
      </c>
      <c r="Q12" s="544">
        <f t="shared" si="7"/>
        <v>0.35172718901595235</v>
      </c>
    </row>
    <row r="13" spans="1:17" s="538" customFormat="1" ht="18" customHeight="1">
      <c r="A13" s="545" t="s">
        <v>309</v>
      </c>
      <c r="B13" s="474">
        <v>46436</v>
      </c>
      <c r="C13" s="473">
        <v>50750</v>
      </c>
      <c r="D13" s="473">
        <f t="shared" si="0"/>
        <v>97186</v>
      </c>
      <c r="E13" s="475">
        <f t="shared" si="1"/>
        <v>0.04122543721377705</v>
      </c>
      <c r="F13" s="474">
        <v>38448</v>
      </c>
      <c r="G13" s="473">
        <v>44693</v>
      </c>
      <c r="H13" s="473">
        <f t="shared" si="2"/>
        <v>83141</v>
      </c>
      <c r="I13" s="475">
        <f t="shared" si="3"/>
        <v>0.16892989018655058</v>
      </c>
      <c r="J13" s="474">
        <v>568539</v>
      </c>
      <c r="K13" s="473">
        <v>562394</v>
      </c>
      <c r="L13" s="473">
        <f t="shared" si="4"/>
        <v>1130933</v>
      </c>
      <c r="M13" s="475">
        <f t="shared" si="5"/>
        <v>0.042724613691454555</v>
      </c>
      <c r="N13" s="473">
        <v>365353</v>
      </c>
      <c r="O13" s="473">
        <v>368288</v>
      </c>
      <c r="P13" s="473">
        <f t="shared" si="6"/>
        <v>733641</v>
      </c>
      <c r="Q13" s="544">
        <f t="shared" si="7"/>
        <v>0.5415346197936048</v>
      </c>
    </row>
    <row r="14" spans="1:17" s="538" customFormat="1" ht="18" customHeight="1">
      <c r="A14" s="545" t="s">
        <v>308</v>
      </c>
      <c r="B14" s="474">
        <v>42987</v>
      </c>
      <c r="C14" s="473">
        <v>38332</v>
      </c>
      <c r="D14" s="473">
        <f t="shared" si="0"/>
        <v>81319</v>
      </c>
      <c r="E14" s="475">
        <f t="shared" si="1"/>
        <v>0.034494796871845076</v>
      </c>
      <c r="F14" s="474">
        <v>40832</v>
      </c>
      <c r="G14" s="473">
        <v>37404</v>
      </c>
      <c r="H14" s="473">
        <f t="shared" si="2"/>
        <v>78236</v>
      </c>
      <c r="I14" s="475">
        <f t="shared" si="3"/>
        <v>0.039406411370724426</v>
      </c>
      <c r="J14" s="474">
        <v>456558</v>
      </c>
      <c r="K14" s="473">
        <v>459452</v>
      </c>
      <c r="L14" s="473">
        <f t="shared" si="4"/>
        <v>916010</v>
      </c>
      <c r="M14" s="475">
        <f t="shared" si="5"/>
        <v>0.03460520949296668</v>
      </c>
      <c r="N14" s="473">
        <v>439396</v>
      </c>
      <c r="O14" s="473">
        <v>452282</v>
      </c>
      <c r="P14" s="473">
        <f t="shared" si="6"/>
        <v>891678</v>
      </c>
      <c r="Q14" s="544">
        <f t="shared" si="7"/>
        <v>0.02728787746249206</v>
      </c>
    </row>
    <row r="15" spans="1:17" s="538" customFormat="1" ht="18" customHeight="1">
      <c r="A15" s="545" t="s">
        <v>307</v>
      </c>
      <c r="B15" s="474">
        <v>31548</v>
      </c>
      <c r="C15" s="473">
        <v>39079</v>
      </c>
      <c r="D15" s="473">
        <f t="shared" si="0"/>
        <v>70627</v>
      </c>
      <c r="E15" s="475">
        <f t="shared" si="1"/>
        <v>0.029959345524020246</v>
      </c>
      <c r="F15" s="474">
        <v>26575</v>
      </c>
      <c r="G15" s="473">
        <v>35931</v>
      </c>
      <c r="H15" s="473">
        <f t="shared" si="2"/>
        <v>62506</v>
      </c>
      <c r="I15" s="475">
        <f t="shared" si="3"/>
        <v>0.12992352734137524</v>
      </c>
      <c r="J15" s="474">
        <v>400348</v>
      </c>
      <c r="K15" s="473">
        <v>399092</v>
      </c>
      <c r="L15" s="473">
        <f t="shared" si="4"/>
        <v>799440</v>
      </c>
      <c r="M15" s="475">
        <f t="shared" si="5"/>
        <v>0.03020140465394186</v>
      </c>
      <c r="N15" s="473">
        <v>260466</v>
      </c>
      <c r="O15" s="473">
        <v>260820</v>
      </c>
      <c r="P15" s="473">
        <f t="shared" si="6"/>
        <v>521286</v>
      </c>
      <c r="Q15" s="544">
        <f t="shared" si="7"/>
        <v>0.5335919245865033</v>
      </c>
    </row>
    <row r="16" spans="1:17" s="538" customFormat="1" ht="18" customHeight="1">
      <c r="A16" s="545" t="s">
        <v>306</v>
      </c>
      <c r="B16" s="474">
        <v>34881</v>
      </c>
      <c r="C16" s="473">
        <v>34814</v>
      </c>
      <c r="D16" s="473">
        <f t="shared" si="0"/>
        <v>69695</v>
      </c>
      <c r="E16" s="475">
        <f t="shared" si="1"/>
        <v>0.029563999409525976</v>
      </c>
      <c r="F16" s="474">
        <v>27510</v>
      </c>
      <c r="G16" s="473">
        <v>29265</v>
      </c>
      <c r="H16" s="473">
        <f t="shared" si="2"/>
        <v>56775</v>
      </c>
      <c r="I16" s="475">
        <f t="shared" si="3"/>
        <v>0.22756494936151483</v>
      </c>
      <c r="J16" s="474">
        <v>383815</v>
      </c>
      <c r="K16" s="473">
        <v>371191</v>
      </c>
      <c r="L16" s="473">
        <f t="shared" si="4"/>
        <v>755006</v>
      </c>
      <c r="M16" s="475">
        <f t="shared" si="5"/>
        <v>0.028522768090355786</v>
      </c>
      <c r="N16" s="473">
        <v>236714</v>
      </c>
      <c r="O16" s="473">
        <v>230188</v>
      </c>
      <c r="P16" s="473">
        <f t="shared" si="6"/>
        <v>466902</v>
      </c>
      <c r="Q16" s="544">
        <f t="shared" si="7"/>
        <v>0.6170545424949989</v>
      </c>
    </row>
    <row r="17" spans="1:17" s="538" customFormat="1" ht="18" customHeight="1">
      <c r="A17" s="545" t="s">
        <v>305</v>
      </c>
      <c r="B17" s="474">
        <v>30172</v>
      </c>
      <c r="C17" s="473">
        <v>35636</v>
      </c>
      <c r="D17" s="473">
        <f t="shared" si="0"/>
        <v>65808</v>
      </c>
      <c r="E17" s="475">
        <f t="shared" si="1"/>
        <v>0.02791516856506328</v>
      </c>
      <c r="F17" s="474">
        <v>35940</v>
      </c>
      <c r="G17" s="473">
        <v>41291</v>
      </c>
      <c r="H17" s="473">
        <f t="shared" si="2"/>
        <v>77231</v>
      </c>
      <c r="I17" s="475">
        <f t="shared" si="3"/>
        <v>-0.14790692856495447</v>
      </c>
      <c r="J17" s="474">
        <v>349903</v>
      </c>
      <c r="K17" s="473">
        <v>356310</v>
      </c>
      <c r="L17" s="473">
        <f t="shared" si="4"/>
        <v>706213</v>
      </c>
      <c r="M17" s="475">
        <f t="shared" si="5"/>
        <v>0.02667945635053818</v>
      </c>
      <c r="N17" s="473">
        <v>348105</v>
      </c>
      <c r="O17" s="473">
        <v>354086</v>
      </c>
      <c r="P17" s="473">
        <f t="shared" si="6"/>
        <v>702191</v>
      </c>
      <c r="Q17" s="544">
        <f t="shared" si="7"/>
        <v>0.005727786314549732</v>
      </c>
    </row>
    <row r="18" spans="1:17" s="538" customFormat="1" ht="18" customHeight="1">
      <c r="A18" s="545" t="s">
        <v>304</v>
      </c>
      <c r="B18" s="474">
        <v>28170</v>
      </c>
      <c r="C18" s="473">
        <v>30090</v>
      </c>
      <c r="D18" s="473">
        <f t="shared" si="0"/>
        <v>58260</v>
      </c>
      <c r="E18" s="475">
        <f t="shared" si="1"/>
        <v>0.024713374066991655</v>
      </c>
      <c r="F18" s="474">
        <v>19722</v>
      </c>
      <c r="G18" s="473">
        <v>23710</v>
      </c>
      <c r="H18" s="473">
        <f t="shared" si="2"/>
        <v>43432</v>
      </c>
      <c r="I18" s="475">
        <f t="shared" si="3"/>
        <v>0.34140725732179034</v>
      </c>
      <c r="J18" s="474">
        <v>323791</v>
      </c>
      <c r="K18" s="473">
        <v>314291</v>
      </c>
      <c r="L18" s="473">
        <f t="shared" si="4"/>
        <v>638082</v>
      </c>
      <c r="M18" s="475">
        <f t="shared" si="5"/>
        <v>0.024105589768333498</v>
      </c>
      <c r="N18" s="473">
        <v>235044</v>
      </c>
      <c r="O18" s="473">
        <v>233345</v>
      </c>
      <c r="P18" s="473">
        <f t="shared" si="6"/>
        <v>468389</v>
      </c>
      <c r="Q18" s="544">
        <f t="shared" si="7"/>
        <v>0.36229074551281104</v>
      </c>
    </row>
    <row r="19" spans="1:17" s="538" customFormat="1" ht="18" customHeight="1">
      <c r="A19" s="545" t="s">
        <v>303</v>
      </c>
      <c r="B19" s="474">
        <v>22385</v>
      </c>
      <c r="C19" s="473">
        <v>27986</v>
      </c>
      <c r="D19" s="473">
        <f t="shared" si="0"/>
        <v>50371</v>
      </c>
      <c r="E19" s="475">
        <f t="shared" si="1"/>
        <v>0.02136693040041944</v>
      </c>
      <c r="F19" s="474">
        <v>18353</v>
      </c>
      <c r="G19" s="473">
        <v>25211</v>
      </c>
      <c r="H19" s="473">
        <f t="shared" si="2"/>
        <v>43564</v>
      </c>
      <c r="I19" s="475">
        <f t="shared" si="3"/>
        <v>0.15625286934165827</v>
      </c>
      <c r="J19" s="474">
        <v>280423</v>
      </c>
      <c r="K19" s="473">
        <v>274671</v>
      </c>
      <c r="L19" s="473">
        <f t="shared" si="4"/>
        <v>555094</v>
      </c>
      <c r="M19" s="475">
        <f t="shared" si="5"/>
        <v>0.020970452460441314</v>
      </c>
      <c r="N19" s="473">
        <v>182250</v>
      </c>
      <c r="O19" s="473">
        <v>180113</v>
      </c>
      <c r="P19" s="473">
        <f t="shared" si="6"/>
        <v>362363</v>
      </c>
      <c r="Q19" s="544">
        <f t="shared" si="7"/>
        <v>0.5318727353510153</v>
      </c>
    </row>
    <row r="20" spans="1:17" s="538" customFormat="1" ht="18" customHeight="1">
      <c r="A20" s="545" t="s">
        <v>302</v>
      </c>
      <c r="B20" s="474">
        <v>10591</v>
      </c>
      <c r="C20" s="473">
        <v>14143</v>
      </c>
      <c r="D20" s="473">
        <f t="shared" si="0"/>
        <v>24734</v>
      </c>
      <c r="E20" s="475">
        <f t="shared" si="1"/>
        <v>0.010491942914057185</v>
      </c>
      <c r="F20" s="474">
        <v>8687</v>
      </c>
      <c r="G20" s="473">
        <v>11114</v>
      </c>
      <c r="H20" s="473">
        <f t="shared" si="2"/>
        <v>19801</v>
      </c>
      <c r="I20" s="475">
        <f t="shared" si="3"/>
        <v>0.24912883187717783</v>
      </c>
      <c r="J20" s="474">
        <v>116364</v>
      </c>
      <c r="K20" s="473">
        <v>113017</v>
      </c>
      <c r="L20" s="473">
        <f t="shared" si="4"/>
        <v>229381</v>
      </c>
      <c r="M20" s="475">
        <f t="shared" si="5"/>
        <v>0.008665601422152804</v>
      </c>
      <c r="N20" s="473">
        <v>99755</v>
      </c>
      <c r="O20" s="473">
        <v>92373</v>
      </c>
      <c r="P20" s="473">
        <f t="shared" si="6"/>
        <v>192128</v>
      </c>
      <c r="Q20" s="544">
        <f t="shared" si="7"/>
        <v>0.19389677714856757</v>
      </c>
    </row>
    <row r="21" spans="1:17" s="538" customFormat="1" ht="18" customHeight="1">
      <c r="A21" s="545" t="s">
        <v>301</v>
      </c>
      <c r="B21" s="474">
        <v>10870</v>
      </c>
      <c r="C21" s="473">
        <v>12816</v>
      </c>
      <c r="D21" s="473">
        <f t="shared" si="0"/>
        <v>23686</v>
      </c>
      <c r="E21" s="475">
        <f t="shared" si="1"/>
        <v>0.010047390630806115</v>
      </c>
      <c r="F21" s="474">
        <v>5316</v>
      </c>
      <c r="G21" s="473">
        <v>7079</v>
      </c>
      <c r="H21" s="473">
        <f t="shared" si="2"/>
        <v>12395</v>
      </c>
      <c r="I21" s="475">
        <f t="shared" si="3"/>
        <v>0.9109318273497378</v>
      </c>
      <c r="J21" s="474">
        <v>119065</v>
      </c>
      <c r="K21" s="473">
        <v>118590</v>
      </c>
      <c r="L21" s="473">
        <f t="shared" si="4"/>
        <v>237655</v>
      </c>
      <c r="M21" s="475">
        <f t="shared" si="5"/>
        <v>0.008978178253568189</v>
      </c>
      <c r="N21" s="473">
        <v>67382</v>
      </c>
      <c r="O21" s="473">
        <v>67100</v>
      </c>
      <c r="P21" s="473">
        <f t="shared" si="6"/>
        <v>134482</v>
      </c>
      <c r="Q21" s="544">
        <f t="shared" si="7"/>
        <v>0.7671881738820066</v>
      </c>
    </row>
    <row r="22" spans="1:17" s="538" customFormat="1" ht="18" customHeight="1">
      <c r="A22" s="545" t="s">
        <v>300</v>
      </c>
      <c r="B22" s="474">
        <v>10616</v>
      </c>
      <c r="C22" s="473">
        <v>9763</v>
      </c>
      <c r="D22" s="473">
        <f t="shared" si="0"/>
        <v>20379</v>
      </c>
      <c r="E22" s="475">
        <f t="shared" si="1"/>
        <v>0.00864459063012741</v>
      </c>
      <c r="F22" s="474">
        <v>7677</v>
      </c>
      <c r="G22" s="473">
        <v>7105</v>
      </c>
      <c r="H22" s="473">
        <f t="shared" si="2"/>
        <v>14782</v>
      </c>
      <c r="I22" s="475">
        <f t="shared" si="3"/>
        <v>0.37863617913678804</v>
      </c>
      <c r="J22" s="474">
        <v>106520</v>
      </c>
      <c r="K22" s="473">
        <v>104492</v>
      </c>
      <c r="L22" s="473">
        <f t="shared" si="4"/>
        <v>211012</v>
      </c>
      <c r="M22" s="475">
        <f t="shared" si="5"/>
        <v>0.00797165365610625</v>
      </c>
      <c r="N22" s="473">
        <v>76147</v>
      </c>
      <c r="O22" s="473">
        <v>73045</v>
      </c>
      <c r="P22" s="473">
        <f t="shared" si="6"/>
        <v>149192</v>
      </c>
      <c r="Q22" s="544">
        <f t="shared" si="7"/>
        <v>0.41436538152179736</v>
      </c>
    </row>
    <row r="23" spans="1:17" s="538" customFormat="1" ht="18" customHeight="1">
      <c r="A23" s="545" t="s">
        <v>299</v>
      </c>
      <c r="B23" s="474">
        <v>9733</v>
      </c>
      <c r="C23" s="473">
        <v>9557</v>
      </c>
      <c r="D23" s="473">
        <f t="shared" si="0"/>
        <v>19290</v>
      </c>
      <c r="E23" s="475">
        <f t="shared" si="1"/>
        <v>0.008182646511367473</v>
      </c>
      <c r="F23" s="474">
        <v>9679</v>
      </c>
      <c r="G23" s="473">
        <v>10214</v>
      </c>
      <c r="H23" s="473">
        <f t="shared" si="2"/>
        <v>19893</v>
      </c>
      <c r="I23" s="475">
        <f t="shared" si="3"/>
        <v>-0.03031217011008902</v>
      </c>
      <c r="J23" s="474">
        <v>123332</v>
      </c>
      <c r="K23" s="473">
        <v>119792</v>
      </c>
      <c r="L23" s="473">
        <f t="shared" si="4"/>
        <v>243124</v>
      </c>
      <c r="M23" s="475">
        <f t="shared" si="5"/>
        <v>0.009184787232418895</v>
      </c>
      <c r="N23" s="473">
        <v>101745</v>
      </c>
      <c r="O23" s="473">
        <v>107305</v>
      </c>
      <c r="P23" s="473">
        <f t="shared" si="6"/>
        <v>209050</v>
      </c>
      <c r="Q23" s="544">
        <f t="shared" si="7"/>
        <v>0.16299449892370244</v>
      </c>
    </row>
    <row r="24" spans="1:17" s="538" customFormat="1" ht="18" customHeight="1">
      <c r="A24" s="545" t="s">
        <v>298</v>
      </c>
      <c r="B24" s="474">
        <v>9046</v>
      </c>
      <c r="C24" s="473">
        <v>10161</v>
      </c>
      <c r="D24" s="473">
        <f t="shared" si="0"/>
        <v>19207</v>
      </c>
      <c r="E24" s="475">
        <f t="shared" si="1"/>
        <v>0.008147438649239764</v>
      </c>
      <c r="F24" s="474">
        <v>8590</v>
      </c>
      <c r="G24" s="473">
        <v>10024</v>
      </c>
      <c r="H24" s="473">
        <f t="shared" si="2"/>
        <v>18614</v>
      </c>
      <c r="I24" s="475">
        <f t="shared" si="3"/>
        <v>0.031857741484903945</v>
      </c>
      <c r="J24" s="474">
        <v>114863</v>
      </c>
      <c r="K24" s="473">
        <v>107103</v>
      </c>
      <c r="L24" s="473">
        <f t="shared" si="4"/>
        <v>221966</v>
      </c>
      <c r="M24" s="475">
        <f t="shared" si="5"/>
        <v>0.008385476065016585</v>
      </c>
      <c r="N24" s="473">
        <v>106863</v>
      </c>
      <c r="O24" s="473">
        <v>102599</v>
      </c>
      <c r="P24" s="473">
        <f t="shared" si="6"/>
        <v>209462</v>
      </c>
      <c r="Q24" s="544">
        <f t="shared" si="7"/>
        <v>0.05969579207684439</v>
      </c>
    </row>
    <row r="25" spans="1:17" s="538" customFormat="1" ht="18" customHeight="1">
      <c r="A25" s="545" t="s">
        <v>297</v>
      </c>
      <c r="B25" s="474">
        <v>8013</v>
      </c>
      <c r="C25" s="473">
        <v>9820</v>
      </c>
      <c r="D25" s="473">
        <f t="shared" si="0"/>
        <v>17833</v>
      </c>
      <c r="E25" s="475">
        <f t="shared" si="1"/>
        <v>0.0075646000641376955</v>
      </c>
      <c r="F25" s="474">
        <v>7903</v>
      </c>
      <c r="G25" s="473">
        <v>9883</v>
      </c>
      <c r="H25" s="473">
        <f t="shared" si="2"/>
        <v>17786</v>
      </c>
      <c r="I25" s="475">
        <f t="shared" si="3"/>
        <v>0.0026425278308781497</v>
      </c>
      <c r="J25" s="474">
        <v>104822</v>
      </c>
      <c r="K25" s="473">
        <v>99409</v>
      </c>
      <c r="L25" s="473">
        <f t="shared" si="4"/>
        <v>204231</v>
      </c>
      <c r="M25" s="475">
        <f t="shared" si="5"/>
        <v>0.0077154796781236865</v>
      </c>
      <c r="N25" s="473">
        <v>91915</v>
      </c>
      <c r="O25" s="473">
        <v>88324</v>
      </c>
      <c r="P25" s="473">
        <f t="shared" si="6"/>
        <v>180239</v>
      </c>
      <c r="Q25" s="544">
        <f t="shared" si="7"/>
        <v>0.13311214554008854</v>
      </c>
    </row>
    <row r="26" spans="1:17" s="538" customFormat="1" ht="18" customHeight="1">
      <c r="A26" s="545" t="s">
        <v>296</v>
      </c>
      <c r="B26" s="474">
        <v>6777</v>
      </c>
      <c r="C26" s="473">
        <v>8814</v>
      </c>
      <c r="D26" s="473">
        <f t="shared" si="0"/>
        <v>15591</v>
      </c>
      <c r="E26" s="475">
        <f t="shared" si="1"/>
        <v>0.006613563595579589</v>
      </c>
      <c r="F26" s="474">
        <v>8489</v>
      </c>
      <c r="G26" s="473">
        <v>9893</v>
      </c>
      <c r="H26" s="473">
        <f t="shared" si="2"/>
        <v>18382</v>
      </c>
      <c r="I26" s="475">
        <f t="shared" si="3"/>
        <v>-0.15183331519965182</v>
      </c>
      <c r="J26" s="474">
        <v>105406</v>
      </c>
      <c r="K26" s="473">
        <v>112266</v>
      </c>
      <c r="L26" s="473">
        <f t="shared" si="4"/>
        <v>217672</v>
      </c>
      <c r="M26" s="475">
        <f t="shared" si="5"/>
        <v>0.008223256471821316</v>
      </c>
      <c r="N26" s="473">
        <v>105515</v>
      </c>
      <c r="O26" s="473">
        <v>104652</v>
      </c>
      <c r="P26" s="473">
        <f t="shared" si="6"/>
        <v>210167</v>
      </c>
      <c r="Q26" s="544">
        <f t="shared" si="7"/>
        <v>0.03570969752625297</v>
      </c>
    </row>
    <row r="27" spans="1:17" s="538" customFormat="1" ht="18" customHeight="1">
      <c r="A27" s="545" t="s">
        <v>295</v>
      </c>
      <c r="B27" s="474">
        <v>7125</v>
      </c>
      <c r="C27" s="473">
        <v>7186</v>
      </c>
      <c r="D27" s="473">
        <f t="shared" si="0"/>
        <v>14311</v>
      </c>
      <c r="E27" s="475">
        <f t="shared" si="1"/>
        <v>0.006070598974814926</v>
      </c>
      <c r="F27" s="474">
        <v>5823</v>
      </c>
      <c r="G27" s="473">
        <v>5692</v>
      </c>
      <c r="H27" s="473">
        <f t="shared" si="2"/>
        <v>11515</v>
      </c>
      <c r="I27" s="475">
        <f t="shared" si="3"/>
        <v>0.24281372123317402</v>
      </c>
      <c r="J27" s="474">
        <v>71901</v>
      </c>
      <c r="K27" s="473">
        <v>71055</v>
      </c>
      <c r="L27" s="473">
        <f t="shared" si="4"/>
        <v>142956</v>
      </c>
      <c r="M27" s="475">
        <f t="shared" si="5"/>
        <v>0.005400620438943401</v>
      </c>
      <c r="N27" s="473">
        <v>60517</v>
      </c>
      <c r="O27" s="473">
        <v>60730</v>
      </c>
      <c r="P27" s="473">
        <f t="shared" si="6"/>
        <v>121247</v>
      </c>
      <c r="Q27" s="544">
        <f t="shared" si="7"/>
        <v>0.17904772901597554</v>
      </c>
    </row>
    <row r="28" spans="1:17" s="538" customFormat="1" ht="18" customHeight="1">
      <c r="A28" s="545" t="s">
        <v>294</v>
      </c>
      <c r="B28" s="474">
        <v>7166</v>
      </c>
      <c r="C28" s="473">
        <v>7141</v>
      </c>
      <c r="D28" s="473">
        <f t="shared" si="0"/>
        <v>14307</v>
      </c>
      <c r="E28" s="475">
        <f t="shared" si="1"/>
        <v>0.006068902210375036</v>
      </c>
      <c r="F28" s="474">
        <v>8607</v>
      </c>
      <c r="G28" s="473">
        <v>8946</v>
      </c>
      <c r="H28" s="473">
        <f t="shared" si="2"/>
        <v>17553</v>
      </c>
      <c r="I28" s="475">
        <f t="shared" si="3"/>
        <v>-0.1849256537344044</v>
      </c>
      <c r="J28" s="474">
        <v>77190</v>
      </c>
      <c r="K28" s="473">
        <v>77728</v>
      </c>
      <c r="L28" s="473">
        <f t="shared" si="4"/>
        <v>154918</v>
      </c>
      <c r="M28" s="475">
        <f t="shared" si="5"/>
        <v>0.0058525232740160174</v>
      </c>
      <c r="N28" s="473">
        <v>61350</v>
      </c>
      <c r="O28" s="473">
        <v>61868</v>
      </c>
      <c r="P28" s="473">
        <f t="shared" si="6"/>
        <v>123218</v>
      </c>
      <c r="Q28" s="544">
        <f t="shared" si="7"/>
        <v>0.25726760700547</v>
      </c>
    </row>
    <row r="29" spans="1:17" s="538" customFormat="1" ht="18" customHeight="1">
      <c r="A29" s="545" t="s">
        <v>293</v>
      </c>
      <c r="B29" s="474">
        <v>7134</v>
      </c>
      <c r="C29" s="473">
        <v>7057</v>
      </c>
      <c r="D29" s="473">
        <f t="shared" si="0"/>
        <v>14191</v>
      </c>
      <c r="E29" s="475">
        <f t="shared" si="1"/>
        <v>0.006019696041618238</v>
      </c>
      <c r="F29" s="474">
        <v>6938</v>
      </c>
      <c r="G29" s="473">
        <v>6109</v>
      </c>
      <c r="H29" s="473">
        <f t="shared" si="2"/>
        <v>13047</v>
      </c>
      <c r="I29" s="475">
        <f t="shared" si="3"/>
        <v>0.08768299225875675</v>
      </c>
      <c r="J29" s="474">
        <v>84951</v>
      </c>
      <c r="K29" s="473">
        <v>76825</v>
      </c>
      <c r="L29" s="473">
        <f t="shared" si="4"/>
        <v>161776</v>
      </c>
      <c r="M29" s="475">
        <f t="shared" si="5"/>
        <v>0.006111606173441532</v>
      </c>
      <c r="N29" s="473">
        <v>72091</v>
      </c>
      <c r="O29" s="473">
        <v>61762</v>
      </c>
      <c r="P29" s="473">
        <f t="shared" si="6"/>
        <v>133853</v>
      </c>
      <c r="Q29" s="544">
        <f t="shared" si="7"/>
        <v>0.2086094446893234</v>
      </c>
    </row>
    <row r="30" spans="1:17" s="538" customFormat="1" ht="18" customHeight="1">
      <c r="A30" s="545" t="s">
        <v>292</v>
      </c>
      <c r="B30" s="474">
        <v>5496</v>
      </c>
      <c r="C30" s="473">
        <v>5973</v>
      </c>
      <c r="D30" s="473">
        <f t="shared" si="0"/>
        <v>11469</v>
      </c>
      <c r="E30" s="475">
        <f t="shared" si="1"/>
        <v>0.004865047840273383</v>
      </c>
      <c r="F30" s="474">
        <v>6061</v>
      </c>
      <c r="G30" s="473">
        <v>6386</v>
      </c>
      <c r="H30" s="473">
        <f t="shared" si="2"/>
        <v>12447</v>
      </c>
      <c r="I30" s="475">
        <f t="shared" si="3"/>
        <v>-0.07857315015666422</v>
      </c>
      <c r="J30" s="474">
        <v>76706</v>
      </c>
      <c r="K30" s="473">
        <v>72233</v>
      </c>
      <c r="L30" s="473">
        <f t="shared" si="4"/>
        <v>148939</v>
      </c>
      <c r="M30" s="475">
        <f t="shared" si="5"/>
        <v>0.005626647412880825</v>
      </c>
      <c r="N30" s="473">
        <v>73126</v>
      </c>
      <c r="O30" s="473">
        <v>69817</v>
      </c>
      <c r="P30" s="473">
        <f t="shared" si="6"/>
        <v>142943</v>
      </c>
      <c r="Q30" s="544">
        <f t="shared" si="7"/>
        <v>0.04194678997922252</v>
      </c>
    </row>
    <row r="31" spans="1:17" s="538" customFormat="1" ht="18" customHeight="1">
      <c r="A31" s="545" t="s">
        <v>291</v>
      </c>
      <c r="B31" s="474">
        <v>4083</v>
      </c>
      <c r="C31" s="473">
        <v>4316</v>
      </c>
      <c r="D31" s="473">
        <f t="shared" si="0"/>
        <v>8399</v>
      </c>
      <c r="E31" s="475">
        <f t="shared" si="1"/>
        <v>0.003562781132658134</v>
      </c>
      <c r="F31" s="474">
        <v>4042</v>
      </c>
      <c r="G31" s="473">
        <v>3737</v>
      </c>
      <c r="H31" s="473">
        <f t="shared" si="2"/>
        <v>7779</v>
      </c>
      <c r="I31" s="475">
        <f t="shared" si="3"/>
        <v>0.07970176115181893</v>
      </c>
      <c r="J31" s="474">
        <v>43181</v>
      </c>
      <c r="K31" s="473">
        <v>43987</v>
      </c>
      <c r="L31" s="473">
        <f t="shared" si="4"/>
        <v>87168</v>
      </c>
      <c r="M31" s="475">
        <f t="shared" si="5"/>
        <v>0.003293050186223862</v>
      </c>
      <c r="N31" s="473">
        <v>42332</v>
      </c>
      <c r="O31" s="473">
        <v>40951</v>
      </c>
      <c r="P31" s="473">
        <f t="shared" si="6"/>
        <v>83283</v>
      </c>
      <c r="Q31" s="544">
        <f t="shared" si="7"/>
        <v>0.04664817549800082</v>
      </c>
    </row>
    <row r="32" spans="1:17" s="538" customFormat="1" ht="18" customHeight="1">
      <c r="A32" s="545" t="s">
        <v>290</v>
      </c>
      <c r="B32" s="474">
        <v>2564</v>
      </c>
      <c r="C32" s="473">
        <v>3124</v>
      </c>
      <c r="D32" s="473">
        <f t="shared" si="0"/>
        <v>5688</v>
      </c>
      <c r="E32" s="475">
        <f t="shared" si="1"/>
        <v>0.002412799033522975</v>
      </c>
      <c r="F32" s="474">
        <v>2423</v>
      </c>
      <c r="G32" s="473">
        <v>3052</v>
      </c>
      <c r="H32" s="473">
        <f t="shared" si="2"/>
        <v>5475</v>
      </c>
      <c r="I32" s="475">
        <f t="shared" si="3"/>
        <v>0.038904109589041</v>
      </c>
      <c r="J32" s="474">
        <v>31288</v>
      </c>
      <c r="K32" s="473">
        <v>29737</v>
      </c>
      <c r="L32" s="473">
        <f t="shared" si="4"/>
        <v>61025</v>
      </c>
      <c r="M32" s="475">
        <f t="shared" si="5"/>
        <v>0.0023054146890408313</v>
      </c>
      <c r="N32" s="473">
        <v>27634</v>
      </c>
      <c r="O32" s="473">
        <v>26847</v>
      </c>
      <c r="P32" s="473">
        <f t="shared" si="6"/>
        <v>54481</v>
      </c>
      <c r="Q32" s="544">
        <f t="shared" si="7"/>
        <v>0.1201152695435106</v>
      </c>
    </row>
    <row r="33" spans="1:17" s="538" customFormat="1" ht="18" customHeight="1">
      <c r="A33" s="545" t="s">
        <v>289</v>
      </c>
      <c r="B33" s="474">
        <v>2471</v>
      </c>
      <c r="C33" s="473">
        <v>2951</v>
      </c>
      <c r="D33" s="473">
        <f t="shared" si="0"/>
        <v>5422</v>
      </c>
      <c r="E33" s="475">
        <f t="shared" si="1"/>
        <v>0.0022999641982703184</v>
      </c>
      <c r="F33" s="474">
        <v>4360</v>
      </c>
      <c r="G33" s="473">
        <v>5198</v>
      </c>
      <c r="H33" s="473">
        <f t="shared" si="2"/>
        <v>9558</v>
      </c>
      <c r="I33" s="475">
        <f t="shared" si="3"/>
        <v>-0.43272651182255706</v>
      </c>
      <c r="J33" s="474">
        <v>45049</v>
      </c>
      <c r="K33" s="473">
        <v>42409</v>
      </c>
      <c r="L33" s="473">
        <f t="shared" si="4"/>
        <v>87458</v>
      </c>
      <c r="M33" s="475">
        <f t="shared" si="5"/>
        <v>0.003304005864385629</v>
      </c>
      <c r="N33" s="473">
        <v>48782</v>
      </c>
      <c r="O33" s="473">
        <v>47348</v>
      </c>
      <c r="P33" s="473">
        <f t="shared" si="6"/>
        <v>96130</v>
      </c>
      <c r="Q33" s="544">
        <f t="shared" si="7"/>
        <v>-0.09021117237074794</v>
      </c>
    </row>
    <row r="34" spans="1:17" s="538" customFormat="1" ht="18" customHeight="1">
      <c r="A34" s="545" t="s">
        <v>288</v>
      </c>
      <c r="B34" s="474">
        <v>2322</v>
      </c>
      <c r="C34" s="473">
        <v>2293</v>
      </c>
      <c r="D34" s="473">
        <f t="shared" si="0"/>
        <v>4615</v>
      </c>
      <c r="E34" s="475">
        <f t="shared" si="1"/>
        <v>0.0019576419725225967</v>
      </c>
      <c r="F34" s="474">
        <v>1927</v>
      </c>
      <c r="G34" s="473">
        <v>3853</v>
      </c>
      <c r="H34" s="473">
        <f t="shared" si="2"/>
        <v>5780</v>
      </c>
      <c r="I34" s="475">
        <f t="shared" si="3"/>
        <v>-0.20155709342560557</v>
      </c>
      <c r="J34" s="474">
        <v>27067</v>
      </c>
      <c r="K34" s="473">
        <v>35964</v>
      </c>
      <c r="L34" s="473">
        <f t="shared" si="4"/>
        <v>63031</v>
      </c>
      <c r="M34" s="475">
        <f t="shared" si="5"/>
        <v>0.0023811977593598136</v>
      </c>
      <c r="N34" s="473">
        <v>23447</v>
      </c>
      <c r="O34" s="473">
        <v>44442</v>
      </c>
      <c r="P34" s="473">
        <f t="shared" si="6"/>
        <v>67889</v>
      </c>
      <c r="Q34" s="544">
        <f t="shared" si="7"/>
        <v>-0.0715579843568177</v>
      </c>
    </row>
    <row r="35" spans="1:17" s="538" customFormat="1" ht="18" customHeight="1">
      <c r="A35" s="545" t="s">
        <v>287</v>
      </c>
      <c r="B35" s="474">
        <v>1979</v>
      </c>
      <c r="C35" s="473">
        <v>2503</v>
      </c>
      <c r="D35" s="473">
        <f t="shared" si="0"/>
        <v>4482</v>
      </c>
      <c r="E35" s="475">
        <f t="shared" si="1"/>
        <v>0.0019012245548962682</v>
      </c>
      <c r="F35" s="474">
        <v>2016</v>
      </c>
      <c r="G35" s="473">
        <v>2644</v>
      </c>
      <c r="H35" s="473">
        <f t="shared" si="2"/>
        <v>4660</v>
      </c>
      <c r="I35" s="475">
        <f t="shared" si="3"/>
        <v>-0.038197424892703835</v>
      </c>
      <c r="J35" s="474">
        <v>25205</v>
      </c>
      <c r="K35" s="473">
        <v>25141</v>
      </c>
      <c r="L35" s="473">
        <f t="shared" si="4"/>
        <v>50346</v>
      </c>
      <c r="M35" s="475">
        <f t="shared" si="5"/>
        <v>0.0019019812852838949</v>
      </c>
      <c r="N35" s="473">
        <v>25391</v>
      </c>
      <c r="O35" s="473">
        <v>26440</v>
      </c>
      <c r="P35" s="473">
        <f t="shared" si="6"/>
        <v>51831</v>
      </c>
      <c r="Q35" s="544">
        <f t="shared" si="7"/>
        <v>-0.02865080743184578</v>
      </c>
    </row>
    <row r="36" spans="1:17" s="538" customFormat="1" ht="18" customHeight="1">
      <c r="A36" s="545" t="s">
        <v>286</v>
      </c>
      <c r="B36" s="474">
        <v>2136</v>
      </c>
      <c r="C36" s="473">
        <v>2229</v>
      </c>
      <c r="D36" s="473">
        <f t="shared" si="0"/>
        <v>4365</v>
      </c>
      <c r="E36" s="475">
        <f t="shared" si="1"/>
        <v>0.0018515941950294982</v>
      </c>
      <c r="F36" s="474">
        <v>1984</v>
      </c>
      <c r="G36" s="473">
        <v>2052</v>
      </c>
      <c r="H36" s="473">
        <f t="shared" si="2"/>
        <v>4036</v>
      </c>
      <c r="I36" s="475">
        <f t="shared" si="3"/>
        <v>0.08151635282457881</v>
      </c>
      <c r="J36" s="474">
        <v>27303</v>
      </c>
      <c r="K36" s="473">
        <v>27041</v>
      </c>
      <c r="L36" s="473">
        <f t="shared" si="4"/>
        <v>54344</v>
      </c>
      <c r="M36" s="475">
        <f t="shared" si="5"/>
        <v>0.0020530185311140505</v>
      </c>
      <c r="N36" s="473">
        <v>21272</v>
      </c>
      <c r="O36" s="473">
        <v>20673</v>
      </c>
      <c r="P36" s="473">
        <f t="shared" si="6"/>
        <v>41945</v>
      </c>
      <c r="Q36" s="544">
        <f t="shared" si="7"/>
        <v>0.2956013827631423</v>
      </c>
    </row>
    <row r="37" spans="1:17" s="538" customFormat="1" ht="18" customHeight="1">
      <c r="A37" s="545" t="s">
        <v>285</v>
      </c>
      <c r="B37" s="474">
        <v>2199</v>
      </c>
      <c r="C37" s="473">
        <v>2103</v>
      </c>
      <c r="D37" s="473">
        <f t="shared" si="0"/>
        <v>4302</v>
      </c>
      <c r="E37" s="475">
        <f t="shared" si="1"/>
        <v>0.0018248701551012375</v>
      </c>
      <c r="F37" s="474">
        <v>1877</v>
      </c>
      <c r="G37" s="473">
        <v>1818</v>
      </c>
      <c r="H37" s="473">
        <f t="shared" si="2"/>
        <v>3695</v>
      </c>
      <c r="I37" s="475">
        <f t="shared" si="3"/>
        <v>0.16427604871447898</v>
      </c>
      <c r="J37" s="474">
        <v>24031</v>
      </c>
      <c r="K37" s="473">
        <v>21059</v>
      </c>
      <c r="L37" s="473">
        <f t="shared" si="4"/>
        <v>45090</v>
      </c>
      <c r="M37" s="475">
        <f t="shared" si="5"/>
        <v>0.0017034190631520045</v>
      </c>
      <c r="N37" s="473">
        <v>20561</v>
      </c>
      <c r="O37" s="473">
        <v>17831</v>
      </c>
      <c r="P37" s="473">
        <f t="shared" si="6"/>
        <v>38392</v>
      </c>
      <c r="Q37" s="544">
        <f t="shared" si="7"/>
        <v>0.17446342988122532</v>
      </c>
    </row>
    <row r="38" spans="1:17" s="538" customFormat="1" ht="18" customHeight="1">
      <c r="A38" s="545" t="s">
        <v>284</v>
      </c>
      <c r="B38" s="474">
        <v>1846</v>
      </c>
      <c r="C38" s="473">
        <v>1675</v>
      </c>
      <c r="D38" s="473">
        <f t="shared" si="0"/>
        <v>3521</v>
      </c>
      <c r="E38" s="475">
        <f t="shared" si="1"/>
        <v>0.001493576898212798</v>
      </c>
      <c r="F38" s="474">
        <v>2047</v>
      </c>
      <c r="G38" s="473">
        <v>2455</v>
      </c>
      <c r="H38" s="473">
        <f t="shared" si="2"/>
        <v>4502</v>
      </c>
      <c r="I38" s="475">
        <f t="shared" si="3"/>
        <v>-0.21790315415370942</v>
      </c>
      <c r="J38" s="474">
        <v>21959</v>
      </c>
      <c r="K38" s="473">
        <v>23797</v>
      </c>
      <c r="L38" s="473">
        <f t="shared" si="4"/>
        <v>45756</v>
      </c>
      <c r="M38" s="475">
        <f t="shared" si="5"/>
        <v>0.001728579344723511</v>
      </c>
      <c r="N38" s="473">
        <v>20693</v>
      </c>
      <c r="O38" s="473">
        <v>26442</v>
      </c>
      <c r="P38" s="473">
        <f t="shared" si="6"/>
        <v>47135</v>
      </c>
      <c r="Q38" s="544">
        <f t="shared" si="7"/>
        <v>-0.02925639121671797</v>
      </c>
    </row>
    <row r="39" spans="1:17" s="538" customFormat="1" ht="18" customHeight="1">
      <c r="A39" s="545" t="s">
        <v>283</v>
      </c>
      <c r="B39" s="474">
        <v>1366</v>
      </c>
      <c r="C39" s="473">
        <v>1114</v>
      </c>
      <c r="D39" s="473">
        <f t="shared" si="0"/>
        <v>2480</v>
      </c>
      <c r="E39" s="475">
        <f t="shared" si="1"/>
        <v>0.0010519939527315362</v>
      </c>
      <c r="F39" s="474">
        <v>1272</v>
      </c>
      <c r="G39" s="473">
        <v>823</v>
      </c>
      <c r="H39" s="473">
        <f t="shared" si="2"/>
        <v>2095</v>
      </c>
      <c r="I39" s="475">
        <f t="shared" si="3"/>
        <v>0.18377088305489253</v>
      </c>
      <c r="J39" s="474">
        <v>10873</v>
      </c>
      <c r="K39" s="473">
        <v>7667</v>
      </c>
      <c r="L39" s="473">
        <f t="shared" si="4"/>
        <v>18540</v>
      </c>
      <c r="M39" s="475">
        <f t="shared" si="5"/>
        <v>0.000700407838341942</v>
      </c>
      <c r="N39" s="473">
        <v>10454</v>
      </c>
      <c r="O39" s="473">
        <v>7242</v>
      </c>
      <c r="P39" s="473">
        <f t="shared" si="6"/>
        <v>17696</v>
      </c>
      <c r="Q39" s="544">
        <f t="shared" si="7"/>
        <v>0.04769439421338162</v>
      </c>
    </row>
    <row r="40" spans="1:17" s="538" customFormat="1" ht="18" customHeight="1">
      <c r="A40" s="545" t="s">
        <v>282</v>
      </c>
      <c r="B40" s="474">
        <v>1202</v>
      </c>
      <c r="C40" s="473">
        <v>1258</v>
      </c>
      <c r="D40" s="473">
        <f t="shared" si="0"/>
        <v>2460</v>
      </c>
      <c r="E40" s="475">
        <f t="shared" si="1"/>
        <v>0.0010435101305320883</v>
      </c>
      <c r="F40" s="474">
        <v>1095</v>
      </c>
      <c r="G40" s="473">
        <v>1077</v>
      </c>
      <c r="H40" s="473">
        <f t="shared" si="2"/>
        <v>2172</v>
      </c>
      <c r="I40" s="475">
        <f t="shared" si="3"/>
        <v>0.13259668508287303</v>
      </c>
      <c r="J40" s="474">
        <v>14884</v>
      </c>
      <c r="K40" s="473">
        <v>14265</v>
      </c>
      <c r="L40" s="473">
        <f t="shared" si="4"/>
        <v>29149</v>
      </c>
      <c r="M40" s="475">
        <f t="shared" si="5"/>
        <v>0.001101196768059831</v>
      </c>
      <c r="N40" s="473">
        <v>14223</v>
      </c>
      <c r="O40" s="473">
        <v>13681</v>
      </c>
      <c r="P40" s="473">
        <f t="shared" si="6"/>
        <v>27904</v>
      </c>
      <c r="Q40" s="544">
        <f t="shared" si="7"/>
        <v>0.04461725917431192</v>
      </c>
    </row>
    <row r="41" spans="1:17" s="538" customFormat="1" ht="18" customHeight="1">
      <c r="A41" s="545" t="s">
        <v>281</v>
      </c>
      <c r="B41" s="474">
        <v>924</v>
      </c>
      <c r="C41" s="473">
        <v>1399</v>
      </c>
      <c r="D41" s="473">
        <f t="shared" si="0"/>
        <v>2323</v>
      </c>
      <c r="E41" s="475">
        <f t="shared" si="1"/>
        <v>0.0009853959484658705</v>
      </c>
      <c r="F41" s="474">
        <v>1110</v>
      </c>
      <c r="G41" s="473">
        <v>1300</v>
      </c>
      <c r="H41" s="473">
        <f t="shared" si="2"/>
        <v>2410</v>
      </c>
      <c r="I41" s="475">
        <f t="shared" si="3"/>
        <v>-0.03609958506224065</v>
      </c>
      <c r="J41" s="474">
        <v>11355</v>
      </c>
      <c r="K41" s="473">
        <v>10044</v>
      </c>
      <c r="L41" s="473">
        <f t="shared" si="4"/>
        <v>21399</v>
      </c>
      <c r="M41" s="475">
        <f t="shared" si="5"/>
        <v>0.000808415713736743</v>
      </c>
      <c r="N41" s="473">
        <v>12088</v>
      </c>
      <c r="O41" s="473">
        <v>10171</v>
      </c>
      <c r="P41" s="473">
        <f t="shared" si="6"/>
        <v>22259</v>
      </c>
      <c r="Q41" s="544">
        <f t="shared" si="7"/>
        <v>-0.03863605732512687</v>
      </c>
    </row>
    <row r="42" spans="1:17" s="538" customFormat="1" ht="18" customHeight="1">
      <c r="A42" s="545" t="s">
        <v>280</v>
      </c>
      <c r="B42" s="474">
        <v>1186</v>
      </c>
      <c r="C42" s="473">
        <v>1083</v>
      </c>
      <c r="D42" s="473">
        <f t="shared" si="0"/>
        <v>2269</v>
      </c>
      <c r="E42" s="475">
        <f t="shared" si="1"/>
        <v>0.0009624896285273612</v>
      </c>
      <c r="F42" s="474">
        <v>1261</v>
      </c>
      <c r="G42" s="473">
        <v>903</v>
      </c>
      <c r="H42" s="473">
        <f t="shared" si="2"/>
        <v>2164</v>
      </c>
      <c r="I42" s="475">
        <f t="shared" si="3"/>
        <v>0.048521256931608026</v>
      </c>
      <c r="J42" s="474">
        <v>11872</v>
      </c>
      <c r="K42" s="473">
        <v>10297</v>
      </c>
      <c r="L42" s="473">
        <f t="shared" si="4"/>
        <v>22169</v>
      </c>
      <c r="M42" s="475">
        <f t="shared" si="5"/>
        <v>0.0008375049281662628</v>
      </c>
      <c r="N42" s="473">
        <v>13114</v>
      </c>
      <c r="O42" s="473">
        <v>9789</v>
      </c>
      <c r="P42" s="473">
        <f t="shared" si="6"/>
        <v>22903</v>
      </c>
      <c r="Q42" s="544">
        <f t="shared" si="7"/>
        <v>-0.03204820329214508</v>
      </c>
    </row>
    <row r="43" spans="1:17" s="538" customFormat="1" ht="18" customHeight="1">
      <c r="A43" s="545" t="s">
        <v>279</v>
      </c>
      <c r="B43" s="474">
        <v>903</v>
      </c>
      <c r="C43" s="473">
        <v>1287</v>
      </c>
      <c r="D43" s="473">
        <f t="shared" si="0"/>
        <v>2190</v>
      </c>
      <c r="E43" s="475">
        <f t="shared" si="1"/>
        <v>0.000928978530839542</v>
      </c>
      <c r="F43" s="474">
        <v>971</v>
      </c>
      <c r="G43" s="473">
        <v>1448</v>
      </c>
      <c r="H43" s="473">
        <f t="shared" si="2"/>
        <v>2419</v>
      </c>
      <c r="I43" s="475">
        <f t="shared" si="3"/>
        <v>-0.09466721785861931</v>
      </c>
      <c r="J43" s="474">
        <v>9122</v>
      </c>
      <c r="K43" s="473">
        <v>9550</v>
      </c>
      <c r="L43" s="473">
        <f t="shared" si="4"/>
        <v>18672</v>
      </c>
      <c r="M43" s="475">
        <f t="shared" si="5"/>
        <v>0.0007053945608155739</v>
      </c>
      <c r="N43" s="473">
        <v>10577</v>
      </c>
      <c r="O43" s="473">
        <v>11009</v>
      </c>
      <c r="P43" s="473">
        <f t="shared" si="6"/>
        <v>21586</v>
      </c>
      <c r="Q43" s="544">
        <f t="shared" si="7"/>
        <v>-0.1349949041045122</v>
      </c>
    </row>
    <row r="44" spans="1:17" s="538" customFormat="1" ht="18" customHeight="1" thickBot="1">
      <c r="A44" s="543" t="s">
        <v>232</v>
      </c>
      <c r="B44" s="542">
        <v>5303</v>
      </c>
      <c r="C44" s="540">
        <v>6177</v>
      </c>
      <c r="D44" s="540">
        <f t="shared" si="0"/>
        <v>11480</v>
      </c>
      <c r="E44" s="541">
        <f t="shared" si="1"/>
        <v>0.004869713942483079</v>
      </c>
      <c r="F44" s="542">
        <v>6976</v>
      </c>
      <c r="G44" s="540">
        <v>6587</v>
      </c>
      <c r="H44" s="540">
        <f t="shared" si="2"/>
        <v>13563</v>
      </c>
      <c r="I44" s="541">
        <f t="shared" si="3"/>
        <v>-0.15357959153579592</v>
      </c>
      <c r="J44" s="542">
        <v>67596</v>
      </c>
      <c r="K44" s="540">
        <v>62805</v>
      </c>
      <c r="L44" s="540">
        <f t="shared" si="4"/>
        <v>130401</v>
      </c>
      <c r="M44" s="541">
        <f t="shared" si="5"/>
        <v>0.004926315130939999</v>
      </c>
      <c r="N44" s="540">
        <v>76983</v>
      </c>
      <c r="O44" s="540">
        <v>63143</v>
      </c>
      <c r="P44" s="540">
        <f t="shared" si="6"/>
        <v>140126</v>
      </c>
      <c r="Q44" s="539">
        <f t="shared" si="7"/>
        <v>-0.06940182407262041</v>
      </c>
    </row>
    <row r="45" ht="15" thickTop="1">
      <c r="A45" s="192" t="s">
        <v>278</v>
      </c>
    </row>
    <row r="46" spans="1:5" ht="14.25">
      <c r="A46" s="537" t="s">
        <v>277</v>
      </c>
      <c r="B46" s="536"/>
      <c r="C46" s="536"/>
      <c r="D46" s="536"/>
      <c r="E46" s="536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45:Q65536 I45:I65536 Q3:Q6 I3:I6">
    <cfRule type="cellIs" priority="1" dxfId="78" operator="lessThan" stopIfTrue="1">
      <formula>0</formula>
    </cfRule>
  </conditionalFormatting>
  <conditionalFormatting sqref="I7:I44 Q7:Q44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45"/>
  <sheetViews>
    <sheetView showGridLines="0" zoomScale="88" zoomScaleNormal="88" zoomScalePageLayoutView="0" workbookViewId="0" topLeftCell="A1">
      <selection activeCell="J21" sqref="J21"/>
    </sheetView>
  </sheetViews>
  <sheetFormatPr defaultColWidth="8.00390625" defaultRowHeight="15"/>
  <cols>
    <col min="1" max="1" width="25.8515625" style="456" customWidth="1"/>
    <col min="2" max="2" width="8.28125" style="456" bestFit="1" customWidth="1"/>
    <col min="3" max="3" width="8.140625" style="456" customWidth="1"/>
    <col min="4" max="4" width="8.28125" style="456" bestFit="1" customWidth="1"/>
    <col min="5" max="5" width="10.28125" style="456" bestFit="1" customWidth="1"/>
    <col min="6" max="6" width="7.00390625" style="456" customWidth="1"/>
    <col min="7" max="7" width="7.7109375" style="456" customWidth="1"/>
    <col min="8" max="8" width="8.28125" style="456" bestFit="1" customWidth="1"/>
    <col min="9" max="9" width="9.7109375" style="456" customWidth="1"/>
    <col min="10" max="12" width="9.421875" style="456" bestFit="1" customWidth="1"/>
    <col min="13" max="13" width="10.140625" style="456" customWidth="1"/>
    <col min="14" max="14" width="8.421875" style="456" customWidth="1"/>
    <col min="15" max="15" width="8.7109375" style="456" customWidth="1"/>
    <col min="16" max="16" width="9.421875" style="456" bestFit="1" customWidth="1"/>
    <col min="17" max="17" width="8.8515625" style="456" bestFit="1" customWidth="1"/>
    <col min="18" max="16384" width="8.00390625" style="456" customWidth="1"/>
  </cols>
  <sheetData>
    <row r="1" spans="16:17" ht="18.75" thickBot="1">
      <c r="P1" s="768" t="s">
        <v>36</v>
      </c>
      <c r="Q1" s="769"/>
    </row>
    <row r="2" ht="3.75" customHeight="1" thickBot="1"/>
    <row r="3" spans="1:17" ht="24" customHeight="1" thickBot="1" thickTop="1">
      <c r="A3" s="809" t="s">
        <v>333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1"/>
    </row>
    <row r="4" spans="1:17" ht="15.75" customHeight="1" thickBot="1">
      <c r="A4" s="822" t="s">
        <v>316</v>
      </c>
      <c r="B4" s="800" t="s">
        <v>53</v>
      </c>
      <c r="C4" s="801"/>
      <c r="D4" s="801"/>
      <c r="E4" s="801"/>
      <c r="F4" s="801"/>
      <c r="G4" s="801"/>
      <c r="H4" s="801"/>
      <c r="I4" s="802"/>
      <c r="J4" s="800" t="s">
        <v>52</v>
      </c>
      <c r="K4" s="801"/>
      <c r="L4" s="801"/>
      <c r="M4" s="801"/>
      <c r="N4" s="801"/>
      <c r="O4" s="801"/>
      <c r="P4" s="801"/>
      <c r="Q4" s="821"/>
    </row>
    <row r="5" spans="1:17" s="492" customFormat="1" ht="26.25" customHeight="1">
      <c r="A5" s="823"/>
      <c r="B5" s="778" t="s">
        <v>51</v>
      </c>
      <c r="C5" s="779"/>
      <c r="D5" s="779"/>
      <c r="E5" s="782" t="s">
        <v>48</v>
      </c>
      <c r="F5" s="778" t="s">
        <v>50</v>
      </c>
      <c r="G5" s="779"/>
      <c r="H5" s="779"/>
      <c r="I5" s="780" t="s">
        <v>46</v>
      </c>
      <c r="J5" s="827" t="s">
        <v>332</v>
      </c>
      <c r="K5" s="828"/>
      <c r="L5" s="828"/>
      <c r="M5" s="782" t="s">
        <v>48</v>
      </c>
      <c r="N5" s="827" t="s">
        <v>261</v>
      </c>
      <c r="O5" s="828"/>
      <c r="P5" s="828"/>
      <c r="Q5" s="817" t="s">
        <v>46</v>
      </c>
    </row>
    <row r="6" spans="1:17" s="489" customFormat="1" ht="15" thickBot="1">
      <c r="A6" s="824"/>
      <c r="B6" s="561" t="s">
        <v>23</v>
      </c>
      <c r="C6" s="560" t="s">
        <v>22</v>
      </c>
      <c r="D6" s="560" t="s">
        <v>21</v>
      </c>
      <c r="E6" s="825"/>
      <c r="F6" s="561" t="s">
        <v>23</v>
      </c>
      <c r="G6" s="560" t="s">
        <v>22</v>
      </c>
      <c r="H6" s="560" t="s">
        <v>21</v>
      </c>
      <c r="I6" s="829"/>
      <c r="J6" s="561" t="s">
        <v>23</v>
      </c>
      <c r="K6" s="560" t="s">
        <v>22</v>
      </c>
      <c r="L6" s="560" t="s">
        <v>21</v>
      </c>
      <c r="M6" s="825"/>
      <c r="N6" s="561" t="s">
        <v>23</v>
      </c>
      <c r="O6" s="560" t="s">
        <v>22</v>
      </c>
      <c r="P6" s="560" t="s">
        <v>21</v>
      </c>
      <c r="Q6" s="826"/>
    </row>
    <row r="7" spans="1:17" s="553" customFormat="1" ht="18" customHeight="1" thickBot="1" thickTop="1">
      <c r="A7" s="559" t="s">
        <v>32</v>
      </c>
      <c r="B7" s="557">
        <f>SUM(B8:B43)</f>
        <v>10785.714000000004</v>
      </c>
      <c r="C7" s="556">
        <f>SUM(C8:C43)</f>
        <v>10785.714</v>
      </c>
      <c r="D7" s="555">
        <f aca="true" t="shared" si="0" ref="D7:D43">C7+B7</f>
        <v>21571.428000000004</v>
      </c>
      <c r="E7" s="558">
        <f aca="true" t="shared" si="1" ref="E7:E43">D7/$D$7</f>
        <v>1</v>
      </c>
      <c r="F7" s="557">
        <f>SUM(F8:F43)</f>
        <v>9780.839999999998</v>
      </c>
      <c r="G7" s="556">
        <f>SUM(G8:G43)</f>
        <v>9780.839999999998</v>
      </c>
      <c r="H7" s="555">
        <f aca="true" t="shared" si="2" ref="H7:H43">G7+F7</f>
        <v>19561.679999999997</v>
      </c>
      <c r="I7" s="558">
        <f aca="true" t="shared" si="3" ref="I7:I43">(D7/H7-1)</f>
        <v>0.10273902854969541</v>
      </c>
      <c r="J7" s="557">
        <f>SUM(J8:J43)</f>
        <v>105033.53799999999</v>
      </c>
      <c r="K7" s="556">
        <f>SUM(K8:K43)</f>
        <v>105033.53800000002</v>
      </c>
      <c r="L7" s="555">
        <f aca="true" t="shared" si="4" ref="L7:L43">K7+J7</f>
        <v>210067.076</v>
      </c>
      <c r="M7" s="558">
        <f aca="true" t="shared" si="5" ref="M7:M43">L7/$L$7</f>
        <v>1</v>
      </c>
      <c r="N7" s="557">
        <f>SUM(N8:N43)</f>
        <v>94661.798</v>
      </c>
      <c r="O7" s="556">
        <f>SUM(O8:O43)</f>
        <v>94661.79799999998</v>
      </c>
      <c r="P7" s="555">
        <f aca="true" t="shared" si="6" ref="P7:P43">O7+N7</f>
        <v>189323.59599999996</v>
      </c>
      <c r="Q7" s="554">
        <f aca="true" t="shared" si="7" ref="Q7:Q43">(L7/P7-1)</f>
        <v>0.10956626874972342</v>
      </c>
    </row>
    <row r="8" spans="1:17" s="538" customFormat="1" ht="18" customHeight="1" thickTop="1">
      <c r="A8" s="545" t="s">
        <v>314</v>
      </c>
      <c r="B8" s="474">
        <v>4972.593999999999</v>
      </c>
      <c r="C8" s="473">
        <v>3632.120999999999</v>
      </c>
      <c r="D8" s="473">
        <f t="shared" si="0"/>
        <v>8604.714999999998</v>
      </c>
      <c r="E8" s="475">
        <f t="shared" si="1"/>
        <v>0.3988940834144127</v>
      </c>
      <c r="F8" s="474">
        <v>3860.806000000001</v>
      </c>
      <c r="G8" s="473">
        <v>3385.0749999999994</v>
      </c>
      <c r="H8" s="473">
        <f t="shared" si="2"/>
        <v>7245.881</v>
      </c>
      <c r="I8" s="475">
        <f t="shared" si="3"/>
        <v>0.18753192330925628</v>
      </c>
      <c r="J8" s="474">
        <v>42859.737999999954</v>
      </c>
      <c r="K8" s="473">
        <v>38868.876999999986</v>
      </c>
      <c r="L8" s="473">
        <f t="shared" si="4"/>
        <v>81728.61499999993</v>
      </c>
      <c r="M8" s="475">
        <f t="shared" si="5"/>
        <v>0.3890596116071037</v>
      </c>
      <c r="N8" s="474">
        <v>34016.60999999999</v>
      </c>
      <c r="O8" s="473">
        <v>33730.59599999996</v>
      </c>
      <c r="P8" s="473">
        <f t="shared" si="6"/>
        <v>67747.20599999995</v>
      </c>
      <c r="Q8" s="544">
        <f t="shared" si="7"/>
        <v>0.20637617143945386</v>
      </c>
    </row>
    <row r="9" spans="1:17" s="538" customFormat="1" ht="18" customHeight="1">
      <c r="A9" s="545" t="s">
        <v>313</v>
      </c>
      <c r="B9" s="474">
        <v>854.8969999999999</v>
      </c>
      <c r="C9" s="473">
        <v>1162.016</v>
      </c>
      <c r="D9" s="473">
        <f t="shared" si="0"/>
        <v>2016.913</v>
      </c>
      <c r="E9" s="475">
        <f t="shared" si="1"/>
        <v>0.09349928062249749</v>
      </c>
      <c r="F9" s="474">
        <v>958.1780000000001</v>
      </c>
      <c r="G9" s="473">
        <v>831.76</v>
      </c>
      <c r="H9" s="473">
        <f t="shared" si="2"/>
        <v>1789.938</v>
      </c>
      <c r="I9" s="475">
        <f t="shared" si="3"/>
        <v>0.12680606814314244</v>
      </c>
      <c r="J9" s="474">
        <v>9137.634000000004</v>
      </c>
      <c r="K9" s="473">
        <v>9069.510000000004</v>
      </c>
      <c r="L9" s="473">
        <f t="shared" si="4"/>
        <v>18207.144000000008</v>
      </c>
      <c r="M9" s="475">
        <f t="shared" si="5"/>
        <v>0.08667300153213922</v>
      </c>
      <c r="N9" s="474">
        <v>8671.386</v>
      </c>
      <c r="O9" s="473">
        <v>7450.745999999999</v>
      </c>
      <c r="P9" s="473">
        <f t="shared" si="6"/>
        <v>16122.132</v>
      </c>
      <c r="Q9" s="544">
        <f t="shared" si="7"/>
        <v>0.12932607176271782</v>
      </c>
    </row>
    <row r="10" spans="1:17" s="538" customFormat="1" ht="18" customHeight="1">
      <c r="A10" s="545" t="s">
        <v>312</v>
      </c>
      <c r="B10" s="474">
        <v>922.5860000000001</v>
      </c>
      <c r="C10" s="473">
        <v>904.3340000000001</v>
      </c>
      <c r="D10" s="473">
        <f t="shared" si="0"/>
        <v>1826.92</v>
      </c>
      <c r="E10" s="475">
        <f t="shared" si="1"/>
        <v>0.08469165787262668</v>
      </c>
      <c r="F10" s="474">
        <v>664.4540000000001</v>
      </c>
      <c r="G10" s="473">
        <v>677.884</v>
      </c>
      <c r="H10" s="473">
        <f t="shared" si="2"/>
        <v>1342.3380000000002</v>
      </c>
      <c r="I10" s="475">
        <f t="shared" si="3"/>
        <v>0.3609984966528548</v>
      </c>
      <c r="J10" s="474">
        <v>7599.4739999999965</v>
      </c>
      <c r="K10" s="473">
        <v>7245.391999999997</v>
      </c>
      <c r="L10" s="473">
        <f t="shared" si="4"/>
        <v>14844.865999999995</v>
      </c>
      <c r="M10" s="475">
        <f t="shared" si="5"/>
        <v>0.07066726629736111</v>
      </c>
      <c r="N10" s="474">
        <v>7945.048000000005</v>
      </c>
      <c r="O10" s="473">
        <v>7034.969000000002</v>
      </c>
      <c r="P10" s="473">
        <f t="shared" si="6"/>
        <v>14980.017000000007</v>
      </c>
      <c r="Q10" s="544">
        <f t="shared" si="7"/>
        <v>-0.009022085889489495</v>
      </c>
    </row>
    <row r="11" spans="1:17" s="538" customFormat="1" ht="18" customHeight="1">
      <c r="A11" s="545" t="s">
        <v>310</v>
      </c>
      <c r="B11" s="474">
        <v>647.3280000000001</v>
      </c>
      <c r="C11" s="473">
        <v>1042.757</v>
      </c>
      <c r="D11" s="473">
        <f t="shared" si="0"/>
        <v>1690.085</v>
      </c>
      <c r="E11" s="475">
        <f t="shared" si="1"/>
        <v>0.07834831333373014</v>
      </c>
      <c r="F11" s="474">
        <v>674.238</v>
      </c>
      <c r="G11" s="473">
        <v>958.3969999999998</v>
      </c>
      <c r="H11" s="473">
        <f t="shared" si="2"/>
        <v>1632.6349999999998</v>
      </c>
      <c r="I11" s="475">
        <f t="shared" si="3"/>
        <v>0.03518851427293934</v>
      </c>
      <c r="J11" s="474">
        <v>7684.979000000003</v>
      </c>
      <c r="K11" s="473">
        <v>9065.51500000001</v>
      </c>
      <c r="L11" s="473">
        <f t="shared" si="4"/>
        <v>16750.494000000013</v>
      </c>
      <c r="M11" s="475">
        <f t="shared" si="5"/>
        <v>0.07973878781461219</v>
      </c>
      <c r="N11" s="474">
        <v>6163.039000000004</v>
      </c>
      <c r="O11" s="473">
        <v>6276.646000000006</v>
      </c>
      <c r="P11" s="473">
        <f t="shared" si="6"/>
        <v>12439.68500000001</v>
      </c>
      <c r="Q11" s="544">
        <f t="shared" si="7"/>
        <v>0.3465368295097504</v>
      </c>
    </row>
    <row r="12" spans="1:17" s="538" customFormat="1" ht="18" customHeight="1">
      <c r="A12" s="545" t="s">
        <v>294</v>
      </c>
      <c r="B12" s="474">
        <v>656.7780000000001</v>
      </c>
      <c r="C12" s="473">
        <v>455.999</v>
      </c>
      <c r="D12" s="473">
        <f t="shared" si="0"/>
        <v>1112.777</v>
      </c>
      <c r="E12" s="475">
        <f t="shared" si="1"/>
        <v>0.05158569010823019</v>
      </c>
      <c r="F12" s="474">
        <v>614.9549999999999</v>
      </c>
      <c r="G12" s="473">
        <v>472.20900000000006</v>
      </c>
      <c r="H12" s="473">
        <f t="shared" si="2"/>
        <v>1087.164</v>
      </c>
      <c r="I12" s="475">
        <f t="shared" si="3"/>
        <v>0.023559462969708456</v>
      </c>
      <c r="J12" s="474">
        <v>8070.166000000003</v>
      </c>
      <c r="K12" s="473">
        <v>5492.127000000002</v>
      </c>
      <c r="L12" s="473">
        <f t="shared" si="4"/>
        <v>13562.293000000005</v>
      </c>
      <c r="M12" s="475">
        <f t="shared" si="5"/>
        <v>0.0645617259888932</v>
      </c>
      <c r="N12" s="474">
        <v>6500.786000000001</v>
      </c>
      <c r="O12" s="473">
        <v>4058.298000000002</v>
      </c>
      <c r="P12" s="473">
        <f t="shared" si="6"/>
        <v>10559.084000000003</v>
      </c>
      <c r="Q12" s="544">
        <f t="shared" si="7"/>
        <v>0.28441946290038045</v>
      </c>
    </row>
    <row r="13" spans="1:17" s="538" customFormat="1" ht="18" customHeight="1">
      <c r="A13" s="545" t="s">
        <v>300</v>
      </c>
      <c r="B13" s="474">
        <v>417.01500000000004</v>
      </c>
      <c r="C13" s="473">
        <v>310.32</v>
      </c>
      <c r="D13" s="473">
        <f t="shared" si="0"/>
        <v>727.335</v>
      </c>
      <c r="E13" s="475">
        <f t="shared" si="1"/>
        <v>0.03371751744947066</v>
      </c>
      <c r="F13" s="474">
        <v>135.86499999999998</v>
      </c>
      <c r="G13" s="473">
        <v>169.343</v>
      </c>
      <c r="H13" s="473">
        <f t="shared" si="2"/>
        <v>305.20799999999997</v>
      </c>
      <c r="I13" s="475">
        <f t="shared" si="3"/>
        <v>1.3830797357867426</v>
      </c>
      <c r="J13" s="474">
        <v>3400.026999999997</v>
      </c>
      <c r="K13" s="473">
        <v>3425.1539999999995</v>
      </c>
      <c r="L13" s="473">
        <f t="shared" si="4"/>
        <v>6825.180999999997</v>
      </c>
      <c r="M13" s="475">
        <f t="shared" si="5"/>
        <v>0.03249048413469609</v>
      </c>
      <c r="N13" s="474">
        <v>2203.5969999999998</v>
      </c>
      <c r="O13" s="473">
        <v>2045.957999999999</v>
      </c>
      <c r="P13" s="473">
        <f t="shared" si="6"/>
        <v>4249.5549999999985</v>
      </c>
      <c r="Q13" s="544">
        <f t="shared" si="7"/>
        <v>0.6060931085725445</v>
      </c>
    </row>
    <row r="14" spans="1:17" s="538" customFormat="1" ht="18" customHeight="1">
      <c r="A14" s="545" t="s">
        <v>305</v>
      </c>
      <c r="B14" s="474">
        <v>207.777</v>
      </c>
      <c r="C14" s="473">
        <v>459.886</v>
      </c>
      <c r="D14" s="473">
        <f t="shared" si="0"/>
        <v>667.663</v>
      </c>
      <c r="E14" s="475">
        <f t="shared" si="1"/>
        <v>0.030951265720563326</v>
      </c>
      <c r="F14" s="474">
        <v>178.278</v>
      </c>
      <c r="G14" s="473">
        <v>380.79999999999995</v>
      </c>
      <c r="H14" s="473">
        <f t="shared" si="2"/>
        <v>559.078</v>
      </c>
      <c r="I14" s="475">
        <f t="shared" si="3"/>
        <v>0.19422155763596494</v>
      </c>
      <c r="J14" s="474">
        <v>2164.948000000001</v>
      </c>
      <c r="K14" s="473">
        <v>4482.644999999999</v>
      </c>
      <c r="L14" s="473">
        <f t="shared" si="4"/>
        <v>6647.592999999999</v>
      </c>
      <c r="M14" s="475">
        <f t="shared" si="5"/>
        <v>0.0316450970165358</v>
      </c>
      <c r="N14" s="474">
        <v>1894.8600000000001</v>
      </c>
      <c r="O14" s="473">
        <v>3768.455999999999</v>
      </c>
      <c r="P14" s="473">
        <f t="shared" si="6"/>
        <v>5663.315999999999</v>
      </c>
      <c r="Q14" s="544">
        <f t="shared" si="7"/>
        <v>0.17379870732976932</v>
      </c>
    </row>
    <row r="15" spans="1:17" s="538" customFormat="1" ht="18" customHeight="1">
      <c r="A15" s="545" t="s">
        <v>311</v>
      </c>
      <c r="B15" s="474">
        <v>255.916</v>
      </c>
      <c r="C15" s="473">
        <v>298.88399999999996</v>
      </c>
      <c r="D15" s="473">
        <f t="shared" si="0"/>
        <v>554.8</v>
      </c>
      <c r="E15" s="475">
        <f t="shared" si="1"/>
        <v>0.02571920597931671</v>
      </c>
      <c r="F15" s="474">
        <v>285.20900000000006</v>
      </c>
      <c r="G15" s="473">
        <v>249.904</v>
      </c>
      <c r="H15" s="473">
        <f t="shared" si="2"/>
        <v>535.113</v>
      </c>
      <c r="I15" s="475">
        <f t="shared" si="3"/>
        <v>0.036790360166917724</v>
      </c>
      <c r="J15" s="474">
        <v>2941.7670000000007</v>
      </c>
      <c r="K15" s="473">
        <v>2762.897</v>
      </c>
      <c r="L15" s="473">
        <f t="shared" si="4"/>
        <v>5704.664000000001</v>
      </c>
      <c r="M15" s="475">
        <f t="shared" si="5"/>
        <v>0.02715639265621996</v>
      </c>
      <c r="N15" s="474">
        <v>3122.151</v>
      </c>
      <c r="O15" s="473">
        <v>2545.296999999999</v>
      </c>
      <c r="P15" s="473">
        <f t="shared" si="6"/>
        <v>5667.4479999999985</v>
      </c>
      <c r="Q15" s="544">
        <f t="shared" si="7"/>
        <v>0.006566623990198472</v>
      </c>
    </row>
    <row r="16" spans="1:17" s="538" customFormat="1" ht="18" customHeight="1">
      <c r="A16" s="545" t="s">
        <v>331</v>
      </c>
      <c r="B16" s="474">
        <v>93.97500000000002</v>
      </c>
      <c r="C16" s="473">
        <v>384.19599999999997</v>
      </c>
      <c r="D16" s="473">
        <f t="shared" si="0"/>
        <v>478.171</v>
      </c>
      <c r="E16" s="475">
        <f t="shared" si="1"/>
        <v>0.022166868136870674</v>
      </c>
      <c r="F16" s="474">
        <v>117.051</v>
      </c>
      <c r="G16" s="473">
        <v>457.74800000000005</v>
      </c>
      <c r="H16" s="473">
        <f t="shared" si="2"/>
        <v>574.7990000000001</v>
      </c>
      <c r="I16" s="475">
        <f t="shared" si="3"/>
        <v>-0.16810746017303457</v>
      </c>
      <c r="J16" s="474">
        <v>1140.9029999999996</v>
      </c>
      <c r="K16" s="473">
        <v>5185.288999999998</v>
      </c>
      <c r="L16" s="473">
        <f t="shared" si="4"/>
        <v>6326.191999999997</v>
      </c>
      <c r="M16" s="475">
        <f t="shared" si="5"/>
        <v>0.030115104758253488</v>
      </c>
      <c r="N16" s="474">
        <v>776.8259999999993</v>
      </c>
      <c r="O16" s="473">
        <v>4565.242</v>
      </c>
      <c r="P16" s="473">
        <f t="shared" si="6"/>
        <v>5342.067999999999</v>
      </c>
      <c r="Q16" s="544">
        <f t="shared" si="7"/>
        <v>0.1842215411709469</v>
      </c>
    </row>
    <row r="17" spans="1:17" s="538" customFormat="1" ht="18" customHeight="1">
      <c r="A17" s="545" t="s">
        <v>288</v>
      </c>
      <c r="B17" s="474">
        <v>205.78699999999998</v>
      </c>
      <c r="C17" s="473">
        <v>117.231</v>
      </c>
      <c r="D17" s="473">
        <f t="shared" si="0"/>
        <v>323.018</v>
      </c>
      <c r="E17" s="475">
        <f t="shared" si="1"/>
        <v>0.014974344767532307</v>
      </c>
      <c r="F17" s="474">
        <v>169.66200000000003</v>
      </c>
      <c r="G17" s="473">
        <v>147.034</v>
      </c>
      <c r="H17" s="473">
        <f t="shared" si="2"/>
        <v>316.696</v>
      </c>
      <c r="I17" s="475">
        <f t="shared" si="3"/>
        <v>0.019962361381261395</v>
      </c>
      <c r="J17" s="474">
        <v>2345.5249999999987</v>
      </c>
      <c r="K17" s="473">
        <v>1626.231999999996</v>
      </c>
      <c r="L17" s="473">
        <f t="shared" si="4"/>
        <v>3971.756999999995</v>
      </c>
      <c r="M17" s="475">
        <f t="shared" si="5"/>
        <v>0.018907089466985275</v>
      </c>
      <c r="N17" s="474">
        <v>1898.0819999999974</v>
      </c>
      <c r="O17" s="473">
        <v>1456.6779999999985</v>
      </c>
      <c r="P17" s="473">
        <f t="shared" si="6"/>
        <v>3354.7599999999957</v>
      </c>
      <c r="Q17" s="544">
        <f t="shared" si="7"/>
        <v>0.1839168822806998</v>
      </c>
    </row>
    <row r="18" spans="1:17" s="538" customFormat="1" ht="18" customHeight="1">
      <c r="A18" s="545" t="s">
        <v>306</v>
      </c>
      <c r="B18" s="474">
        <v>114.67000000000002</v>
      </c>
      <c r="C18" s="473">
        <v>180.46500000000003</v>
      </c>
      <c r="D18" s="473">
        <f t="shared" si="0"/>
        <v>295.13500000000005</v>
      </c>
      <c r="E18" s="475">
        <f t="shared" si="1"/>
        <v>0.013681755329318023</v>
      </c>
      <c r="F18" s="474">
        <v>66.629</v>
      </c>
      <c r="G18" s="473">
        <v>85.9</v>
      </c>
      <c r="H18" s="473">
        <f t="shared" si="2"/>
        <v>152.529</v>
      </c>
      <c r="I18" s="475">
        <f t="shared" si="3"/>
        <v>0.9349435189373827</v>
      </c>
      <c r="J18" s="474">
        <v>1004.8439999999998</v>
      </c>
      <c r="K18" s="473">
        <v>1060.967</v>
      </c>
      <c r="L18" s="473">
        <f t="shared" si="4"/>
        <v>2065.8109999999997</v>
      </c>
      <c r="M18" s="475">
        <f t="shared" si="5"/>
        <v>0.009834054147542853</v>
      </c>
      <c r="N18" s="474">
        <v>533.0719999999994</v>
      </c>
      <c r="O18" s="473">
        <v>847.0319999999999</v>
      </c>
      <c r="P18" s="473">
        <f t="shared" si="6"/>
        <v>1380.1039999999994</v>
      </c>
      <c r="Q18" s="544">
        <f t="shared" si="7"/>
        <v>0.4968516865395656</v>
      </c>
    </row>
    <row r="19" spans="1:17" s="538" customFormat="1" ht="18" customHeight="1">
      <c r="A19" s="545" t="s">
        <v>283</v>
      </c>
      <c r="B19" s="474">
        <v>58.93800000000001</v>
      </c>
      <c r="C19" s="473">
        <v>231.795</v>
      </c>
      <c r="D19" s="473">
        <f t="shared" si="0"/>
        <v>290.733</v>
      </c>
      <c r="E19" s="475">
        <f t="shared" si="1"/>
        <v>0.013477689098746729</v>
      </c>
      <c r="F19" s="474">
        <v>88.47</v>
      </c>
      <c r="G19" s="473">
        <v>142.697</v>
      </c>
      <c r="H19" s="473">
        <f t="shared" si="2"/>
        <v>231.167</v>
      </c>
      <c r="I19" s="475">
        <f t="shared" si="3"/>
        <v>0.2576751872023255</v>
      </c>
      <c r="J19" s="474">
        <v>600.3139999999999</v>
      </c>
      <c r="K19" s="473">
        <v>1085.9009999999998</v>
      </c>
      <c r="L19" s="473">
        <f t="shared" si="4"/>
        <v>1686.2149999999997</v>
      </c>
      <c r="M19" s="475">
        <f t="shared" si="5"/>
        <v>0.008027031327841206</v>
      </c>
      <c r="N19" s="474">
        <v>467.424</v>
      </c>
      <c r="O19" s="473">
        <v>808.7749999999999</v>
      </c>
      <c r="P19" s="473">
        <f t="shared" si="6"/>
        <v>1276.1989999999998</v>
      </c>
      <c r="Q19" s="544">
        <f t="shared" si="7"/>
        <v>0.3212790481735215</v>
      </c>
    </row>
    <row r="20" spans="1:17" s="538" customFormat="1" ht="18" customHeight="1">
      <c r="A20" s="545" t="s">
        <v>330</v>
      </c>
      <c r="B20" s="474">
        <v>139.16899999999998</v>
      </c>
      <c r="C20" s="473">
        <v>109.658</v>
      </c>
      <c r="D20" s="473">
        <f t="shared" si="0"/>
        <v>248.827</v>
      </c>
      <c r="E20" s="475">
        <f t="shared" si="1"/>
        <v>0.011535026795629847</v>
      </c>
      <c r="F20" s="474">
        <v>208.1</v>
      </c>
      <c r="G20" s="473">
        <v>169.1</v>
      </c>
      <c r="H20" s="473">
        <f t="shared" si="2"/>
        <v>377.2</v>
      </c>
      <c r="I20" s="475">
        <f t="shared" si="3"/>
        <v>-0.34033138918345707</v>
      </c>
      <c r="J20" s="474">
        <v>1131.356</v>
      </c>
      <c r="K20" s="473">
        <v>885.7270000000002</v>
      </c>
      <c r="L20" s="473">
        <f t="shared" si="4"/>
        <v>2017.083</v>
      </c>
      <c r="M20" s="475">
        <f t="shared" si="5"/>
        <v>0.00960209014381673</v>
      </c>
      <c r="N20" s="474">
        <v>1797.59</v>
      </c>
      <c r="O20" s="473">
        <v>1333.967</v>
      </c>
      <c r="P20" s="473">
        <f t="shared" si="6"/>
        <v>3131.557</v>
      </c>
      <c r="Q20" s="544">
        <f t="shared" si="7"/>
        <v>-0.35588494796677816</v>
      </c>
    </row>
    <row r="21" spans="1:17" s="538" customFormat="1" ht="18" customHeight="1">
      <c r="A21" s="545" t="s">
        <v>329</v>
      </c>
      <c r="B21" s="474">
        <v>87.575</v>
      </c>
      <c r="C21" s="473">
        <v>143.136</v>
      </c>
      <c r="D21" s="473">
        <f t="shared" si="0"/>
        <v>230.711</v>
      </c>
      <c r="E21" s="475">
        <f t="shared" si="1"/>
        <v>0.01069521220384668</v>
      </c>
      <c r="F21" s="474">
        <v>80.2</v>
      </c>
      <c r="G21" s="473">
        <v>83.9</v>
      </c>
      <c r="H21" s="473">
        <f t="shared" si="2"/>
        <v>164.10000000000002</v>
      </c>
      <c r="I21" s="475">
        <f t="shared" si="3"/>
        <v>0.40591712370505784</v>
      </c>
      <c r="J21" s="474">
        <v>645.15</v>
      </c>
      <c r="K21" s="473">
        <v>909.0959999999999</v>
      </c>
      <c r="L21" s="473">
        <f t="shared" si="4"/>
        <v>1554.2459999999999</v>
      </c>
      <c r="M21" s="475">
        <f t="shared" si="5"/>
        <v>0.007398808178774288</v>
      </c>
      <c r="N21" s="474">
        <v>894.1</v>
      </c>
      <c r="O21" s="473">
        <v>1122.8400000000001</v>
      </c>
      <c r="P21" s="473">
        <f t="shared" si="6"/>
        <v>2016.94</v>
      </c>
      <c r="Q21" s="544">
        <f t="shared" si="7"/>
        <v>-0.22940394855573298</v>
      </c>
    </row>
    <row r="22" spans="1:17" s="538" customFormat="1" ht="18" customHeight="1">
      <c r="A22" s="545" t="s">
        <v>280</v>
      </c>
      <c r="B22" s="474">
        <v>88.432</v>
      </c>
      <c r="C22" s="473">
        <v>137.19</v>
      </c>
      <c r="D22" s="473">
        <f t="shared" si="0"/>
        <v>225.622</v>
      </c>
      <c r="E22" s="475">
        <f t="shared" si="1"/>
        <v>0.010459298290312537</v>
      </c>
      <c r="F22" s="474">
        <v>53.285</v>
      </c>
      <c r="G22" s="473">
        <v>61.22800000000001</v>
      </c>
      <c r="H22" s="473">
        <f t="shared" si="2"/>
        <v>114.513</v>
      </c>
      <c r="I22" s="475">
        <f t="shared" si="3"/>
        <v>0.9702741173491221</v>
      </c>
      <c r="J22" s="474">
        <v>1085.15</v>
      </c>
      <c r="K22" s="473">
        <v>1476.3080000000002</v>
      </c>
      <c r="L22" s="473">
        <f t="shared" si="4"/>
        <v>2561.4580000000005</v>
      </c>
      <c r="M22" s="475">
        <f t="shared" si="5"/>
        <v>0.012193524319822496</v>
      </c>
      <c r="N22" s="474">
        <v>536.7940000000002</v>
      </c>
      <c r="O22" s="473">
        <v>744.324</v>
      </c>
      <c r="P22" s="473">
        <f t="shared" si="6"/>
        <v>1281.1180000000002</v>
      </c>
      <c r="Q22" s="544">
        <f t="shared" si="7"/>
        <v>0.9993927179229394</v>
      </c>
    </row>
    <row r="23" spans="1:17" s="538" customFormat="1" ht="18" customHeight="1">
      <c r="A23" s="545" t="s">
        <v>328</v>
      </c>
      <c r="B23" s="474">
        <v>139.859</v>
      </c>
      <c r="C23" s="473">
        <v>73.027</v>
      </c>
      <c r="D23" s="473">
        <f t="shared" si="0"/>
        <v>212.88600000000002</v>
      </c>
      <c r="E23" s="475">
        <f t="shared" si="1"/>
        <v>0.009868887678646032</v>
      </c>
      <c r="F23" s="474">
        <v>430.574</v>
      </c>
      <c r="G23" s="473">
        <v>160.852</v>
      </c>
      <c r="H23" s="473">
        <f t="shared" si="2"/>
        <v>591.426</v>
      </c>
      <c r="I23" s="475">
        <f t="shared" si="3"/>
        <v>-0.6400462610707003</v>
      </c>
      <c r="J23" s="474">
        <v>3610.138000000001</v>
      </c>
      <c r="K23" s="473">
        <v>921.0169999999997</v>
      </c>
      <c r="L23" s="473">
        <f t="shared" si="4"/>
        <v>4531.155000000001</v>
      </c>
      <c r="M23" s="475">
        <f t="shared" si="5"/>
        <v>0.021570038895576387</v>
      </c>
      <c r="N23" s="474">
        <v>4013.232000000001</v>
      </c>
      <c r="O23" s="473">
        <v>1284.3679999999997</v>
      </c>
      <c r="P23" s="473">
        <f t="shared" si="6"/>
        <v>5297.6</v>
      </c>
      <c r="Q23" s="544">
        <f t="shared" si="7"/>
        <v>-0.14467777861673203</v>
      </c>
    </row>
    <row r="24" spans="1:17" s="538" customFormat="1" ht="18" customHeight="1">
      <c r="A24" s="545" t="s">
        <v>308</v>
      </c>
      <c r="B24" s="474">
        <v>142.88799999999998</v>
      </c>
      <c r="C24" s="473">
        <v>57.002999999999986</v>
      </c>
      <c r="D24" s="473">
        <f t="shared" si="0"/>
        <v>199.89099999999996</v>
      </c>
      <c r="E24" s="475">
        <f t="shared" si="1"/>
        <v>0.009266470444144909</v>
      </c>
      <c r="F24" s="474">
        <v>218.44700000000003</v>
      </c>
      <c r="G24" s="473">
        <v>125.855</v>
      </c>
      <c r="H24" s="473">
        <f t="shared" si="2"/>
        <v>344.302</v>
      </c>
      <c r="I24" s="475">
        <f t="shared" si="3"/>
        <v>-0.419431197030514</v>
      </c>
      <c r="J24" s="474">
        <v>1520.5620000000004</v>
      </c>
      <c r="K24" s="473">
        <v>791.0279999999995</v>
      </c>
      <c r="L24" s="473">
        <f t="shared" si="4"/>
        <v>2311.5899999999997</v>
      </c>
      <c r="M24" s="475">
        <f t="shared" si="5"/>
        <v>0.011004056628083878</v>
      </c>
      <c r="N24" s="474">
        <v>2317.0059999999994</v>
      </c>
      <c r="O24" s="473">
        <v>1457.4030000000002</v>
      </c>
      <c r="P24" s="473">
        <f t="shared" si="6"/>
        <v>3774.4089999999997</v>
      </c>
      <c r="Q24" s="544">
        <f t="shared" si="7"/>
        <v>-0.3875623971858906</v>
      </c>
    </row>
    <row r="25" spans="1:17" s="538" customFormat="1" ht="18" customHeight="1">
      <c r="A25" s="545" t="s">
        <v>327</v>
      </c>
      <c r="B25" s="474">
        <v>83.973</v>
      </c>
      <c r="C25" s="473">
        <v>98.28999999999998</v>
      </c>
      <c r="D25" s="473">
        <f t="shared" si="0"/>
        <v>182.26299999999998</v>
      </c>
      <c r="E25" s="475">
        <f t="shared" si="1"/>
        <v>0.008449278369517305</v>
      </c>
      <c r="F25" s="474">
        <v>117.519</v>
      </c>
      <c r="G25" s="473">
        <v>212.636</v>
      </c>
      <c r="H25" s="473">
        <f t="shared" si="2"/>
        <v>330.155</v>
      </c>
      <c r="I25" s="475">
        <f t="shared" si="3"/>
        <v>-0.447947176326271</v>
      </c>
      <c r="J25" s="474">
        <v>777.6859999999999</v>
      </c>
      <c r="K25" s="473">
        <v>1143.5890000000004</v>
      </c>
      <c r="L25" s="473">
        <f t="shared" si="4"/>
        <v>1921.2750000000003</v>
      </c>
      <c r="M25" s="475">
        <f t="shared" si="5"/>
        <v>0.009146007249608217</v>
      </c>
      <c r="N25" s="474">
        <v>1111.7580000000003</v>
      </c>
      <c r="O25" s="473">
        <v>2164.224</v>
      </c>
      <c r="P25" s="473">
        <f t="shared" si="6"/>
        <v>3275.9820000000004</v>
      </c>
      <c r="Q25" s="544">
        <f t="shared" si="7"/>
        <v>-0.41352699740108456</v>
      </c>
    </row>
    <row r="26" spans="1:17" s="538" customFormat="1" ht="18" customHeight="1">
      <c r="A26" s="545" t="s">
        <v>309</v>
      </c>
      <c r="B26" s="474">
        <v>55.382</v>
      </c>
      <c r="C26" s="473">
        <v>98.52700000000002</v>
      </c>
      <c r="D26" s="473">
        <f t="shared" si="0"/>
        <v>153.90900000000002</v>
      </c>
      <c r="E26" s="475">
        <f t="shared" si="1"/>
        <v>0.00713485449363853</v>
      </c>
      <c r="F26" s="474">
        <v>44.882000000000005</v>
      </c>
      <c r="G26" s="473">
        <v>41.891999999999996</v>
      </c>
      <c r="H26" s="473">
        <f t="shared" si="2"/>
        <v>86.774</v>
      </c>
      <c r="I26" s="475">
        <f t="shared" si="3"/>
        <v>0.7736764468619635</v>
      </c>
      <c r="J26" s="474">
        <v>542.2739999999998</v>
      </c>
      <c r="K26" s="473">
        <v>687.2720000000005</v>
      </c>
      <c r="L26" s="473">
        <f t="shared" si="4"/>
        <v>1229.5460000000003</v>
      </c>
      <c r="M26" s="475">
        <f t="shared" si="5"/>
        <v>0.00585311141285177</v>
      </c>
      <c r="N26" s="474">
        <v>703.4380000000001</v>
      </c>
      <c r="O26" s="473">
        <v>605.4940000000004</v>
      </c>
      <c r="P26" s="473">
        <f t="shared" si="6"/>
        <v>1308.9320000000005</v>
      </c>
      <c r="Q26" s="544">
        <f t="shared" si="7"/>
        <v>-0.06064944550213469</v>
      </c>
    </row>
    <row r="27" spans="1:17" s="538" customFormat="1" ht="18" customHeight="1">
      <c r="A27" s="545" t="s">
        <v>303</v>
      </c>
      <c r="B27" s="474">
        <v>62.43</v>
      </c>
      <c r="C27" s="473">
        <v>82.095</v>
      </c>
      <c r="D27" s="473">
        <f t="shared" si="0"/>
        <v>144.525</v>
      </c>
      <c r="E27" s="475">
        <f t="shared" si="1"/>
        <v>0.006699834614565155</v>
      </c>
      <c r="F27" s="474">
        <v>76.132</v>
      </c>
      <c r="G27" s="473">
        <v>91.76599999999999</v>
      </c>
      <c r="H27" s="473">
        <f t="shared" si="2"/>
        <v>167.898</v>
      </c>
      <c r="I27" s="475">
        <f t="shared" si="3"/>
        <v>-0.13920952006575416</v>
      </c>
      <c r="J27" s="474">
        <v>805.6469999999997</v>
      </c>
      <c r="K27" s="473">
        <v>855.42</v>
      </c>
      <c r="L27" s="473">
        <f t="shared" si="4"/>
        <v>1661.0669999999996</v>
      </c>
      <c r="M27" s="475">
        <f t="shared" si="5"/>
        <v>0.007907317184726271</v>
      </c>
      <c r="N27" s="474">
        <v>838.0529999999994</v>
      </c>
      <c r="O27" s="473">
        <v>826.7839999999993</v>
      </c>
      <c r="P27" s="473">
        <f t="shared" si="6"/>
        <v>1664.8369999999986</v>
      </c>
      <c r="Q27" s="544">
        <f t="shared" si="7"/>
        <v>-0.0022644859526782524</v>
      </c>
    </row>
    <row r="28" spans="1:17" s="538" customFormat="1" ht="18" customHeight="1">
      <c r="A28" s="545" t="s">
        <v>307</v>
      </c>
      <c r="B28" s="474">
        <v>49.071</v>
      </c>
      <c r="C28" s="473">
        <v>89.56700000000001</v>
      </c>
      <c r="D28" s="473">
        <f t="shared" si="0"/>
        <v>138.638</v>
      </c>
      <c r="E28" s="475">
        <f t="shared" si="1"/>
        <v>0.0064269273225676105</v>
      </c>
      <c r="F28" s="474">
        <v>115.283</v>
      </c>
      <c r="G28" s="473">
        <v>58.128</v>
      </c>
      <c r="H28" s="473">
        <f t="shared" si="2"/>
        <v>173.411</v>
      </c>
      <c r="I28" s="475">
        <f t="shared" si="3"/>
        <v>-0.2005236115356004</v>
      </c>
      <c r="J28" s="474">
        <v>841.9209999999996</v>
      </c>
      <c r="K28" s="473">
        <v>618.7639999999994</v>
      </c>
      <c r="L28" s="473">
        <f t="shared" si="4"/>
        <v>1460.684999999999</v>
      </c>
      <c r="M28" s="475">
        <f t="shared" si="5"/>
        <v>0.006953421867975156</v>
      </c>
      <c r="N28" s="474">
        <v>658.732</v>
      </c>
      <c r="O28" s="473">
        <v>653.0119999999998</v>
      </c>
      <c r="P28" s="473">
        <f t="shared" si="6"/>
        <v>1311.7439999999997</v>
      </c>
      <c r="Q28" s="544">
        <f t="shared" si="7"/>
        <v>0.11354425863583084</v>
      </c>
    </row>
    <row r="29" spans="1:17" s="538" customFormat="1" ht="18" customHeight="1">
      <c r="A29" s="545" t="s">
        <v>291</v>
      </c>
      <c r="B29" s="474">
        <v>32.807</v>
      </c>
      <c r="C29" s="473">
        <v>105.824</v>
      </c>
      <c r="D29" s="473">
        <f t="shared" si="0"/>
        <v>138.631</v>
      </c>
      <c r="E29" s="475">
        <f t="shared" si="1"/>
        <v>0.006426602819247756</v>
      </c>
      <c r="F29" s="474">
        <v>32.451</v>
      </c>
      <c r="G29" s="473">
        <v>84.293</v>
      </c>
      <c r="H29" s="473">
        <f t="shared" si="2"/>
        <v>116.744</v>
      </c>
      <c r="I29" s="475">
        <f t="shared" si="3"/>
        <v>0.18747858562324393</v>
      </c>
      <c r="J29" s="474">
        <v>318.84899999999993</v>
      </c>
      <c r="K29" s="473">
        <v>929.802</v>
      </c>
      <c r="L29" s="473">
        <f t="shared" si="4"/>
        <v>1248.6509999999998</v>
      </c>
      <c r="M29" s="475">
        <f t="shared" si="5"/>
        <v>0.00594405855394493</v>
      </c>
      <c r="N29" s="474">
        <v>617.9599999999999</v>
      </c>
      <c r="O29" s="473">
        <v>1216.42</v>
      </c>
      <c r="P29" s="473">
        <f t="shared" si="6"/>
        <v>1834.38</v>
      </c>
      <c r="Q29" s="544">
        <f t="shared" si="7"/>
        <v>-0.3193062506132863</v>
      </c>
    </row>
    <row r="30" spans="1:17" s="538" customFormat="1" ht="18" customHeight="1">
      <c r="A30" s="545" t="s">
        <v>326</v>
      </c>
      <c r="B30" s="474">
        <v>65.30399999999999</v>
      </c>
      <c r="C30" s="473">
        <v>47.716</v>
      </c>
      <c r="D30" s="473">
        <f t="shared" si="0"/>
        <v>113.01999999999998</v>
      </c>
      <c r="E30" s="475">
        <f t="shared" si="1"/>
        <v>0.005239337887134776</v>
      </c>
      <c r="F30" s="474">
        <v>1.6</v>
      </c>
      <c r="G30" s="473">
        <v>4.6</v>
      </c>
      <c r="H30" s="473">
        <f t="shared" si="2"/>
        <v>6.199999999999999</v>
      </c>
      <c r="I30" s="475">
        <f t="shared" si="3"/>
        <v>17.229032258064514</v>
      </c>
      <c r="J30" s="474">
        <v>192.494</v>
      </c>
      <c r="K30" s="473">
        <v>190.55399999999997</v>
      </c>
      <c r="L30" s="473">
        <f t="shared" si="4"/>
        <v>383.048</v>
      </c>
      <c r="M30" s="475">
        <f t="shared" si="5"/>
        <v>0.0018234556661320882</v>
      </c>
      <c r="N30" s="474">
        <v>98.78999999999999</v>
      </c>
      <c r="O30" s="473">
        <v>152.37</v>
      </c>
      <c r="P30" s="473">
        <f t="shared" si="6"/>
        <v>251.16</v>
      </c>
      <c r="Q30" s="544">
        <f t="shared" si="7"/>
        <v>0.525115464245899</v>
      </c>
    </row>
    <row r="31" spans="1:17" s="538" customFormat="1" ht="18" customHeight="1">
      <c r="A31" s="545" t="s">
        <v>325</v>
      </c>
      <c r="B31" s="474">
        <v>46.31</v>
      </c>
      <c r="C31" s="473">
        <v>42.562</v>
      </c>
      <c r="D31" s="473">
        <f t="shared" si="0"/>
        <v>88.872</v>
      </c>
      <c r="E31" s="475">
        <f t="shared" si="1"/>
        <v>0.004119894148871367</v>
      </c>
      <c r="F31" s="474">
        <v>58.634</v>
      </c>
      <c r="G31" s="473">
        <v>37.555</v>
      </c>
      <c r="H31" s="473">
        <f t="shared" si="2"/>
        <v>96.189</v>
      </c>
      <c r="I31" s="475">
        <f t="shared" si="3"/>
        <v>-0.07606898917755667</v>
      </c>
      <c r="J31" s="474">
        <v>162.36099999999996</v>
      </c>
      <c r="K31" s="473">
        <v>167.54099999999997</v>
      </c>
      <c r="L31" s="473">
        <f t="shared" si="4"/>
        <v>329.90199999999993</v>
      </c>
      <c r="M31" s="475">
        <f t="shared" si="5"/>
        <v>0.0015704602847901779</v>
      </c>
      <c r="N31" s="474">
        <v>771.571</v>
      </c>
      <c r="O31" s="473">
        <v>213.23299999999998</v>
      </c>
      <c r="P31" s="473">
        <f t="shared" si="6"/>
        <v>984.804</v>
      </c>
      <c r="Q31" s="544">
        <f t="shared" si="7"/>
        <v>-0.665007453259735</v>
      </c>
    </row>
    <row r="32" spans="1:17" s="538" customFormat="1" ht="18" customHeight="1">
      <c r="A32" s="545" t="s">
        <v>304</v>
      </c>
      <c r="B32" s="474">
        <v>56.387</v>
      </c>
      <c r="C32" s="473">
        <v>22.531</v>
      </c>
      <c r="D32" s="473">
        <f t="shared" si="0"/>
        <v>78.918</v>
      </c>
      <c r="E32" s="475">
        <f t="shared" si="1"/>
        <v>0.0036584504280384217</v>
      </c>
      <c r="F32" s="474">
        <v>84.58500000000001</v>
      </c>
      <c r="G32" s="473">
        <v>31.840000000000003</v>
      </c>
      <c r="H32" s="473">
        <f t="shared" si="2"/>
        <v>116.42500000000001</v>
      </c>
      <c r="I32" s="475">
        <f t="shared" si="3"/>
        <v>-0.3221558943525875</v>
      </c>
      <c r="J32" s="474">
        <v>847.9109999999994</v>
      </c>
      <c r="K32" s="473">
        <v>339.695</v>
      </c>
      <c r="L32" s="473">
        <f t="shared" si="4"/>
        <v>1187.6059999999993</v>
      </c>
      <c r="M32" s="475">
        <f t="shared" si="5"/>
        <v>0.005653460897413544</v>
      </c>
      <c r="N32" s="474">
        <v>1015.5759999999991</v>
      </c>
      <c r="O32" s="473">
        <v>440.38599999999985</v>
      </c>
      <c r="P32" s="473">
        <f t="shared" si="6"/>
        <v>1455.961999999999</v>
      </c>
      <c r="Q32" s="544">
        <f t="shared" si="7"/>
        <v>-0.18431524998591997</v>
      </c>
    </row>
    <row r="33" spans="1:17" s="538" customFormat="1" ht="18" customHeight="1">
      <c r="A33" s="545" t="s">
        <v>286</v>
      </c>
      <c r="B33" s="474">
        <v>46.784</v>
      </c>
      <c r="C33" s="473">
        <v>25.491</v>
      </c>
      <c r="D33" s="473">
        <f t="shared" si="0"/>
        <v>72.275</v>
      </c>
      <c r="E33" s="475">
        <f t="shared" si="1"/>
        <v>0.0033504967774966032</v>
      </c>
      <c r="F33" s="474">
        <v>27.941</v>
      </c>
      <c r="G33" s="473">
        <v>18.719</v>
      </c>
      <c r="H33" s="473">
        <f t="shared" si="2"/>
        <v>46.66</v>
      </c>
      <c r="I33" s="475">
        <f t="shared" si="3"/>
        <v>0.548971281611659</v>
      </c>
      <c r="J33" s="474">
        <v>505.18799999999976</v>
      </c>
      <c r="K33" s="473">
        <v>216.17500000000015</v>
      </c>
      <c r="L33" s="473">
        <f t="shared" si="4"/>
        <v>721.3629999999999</v>
      </c>
      <c r="M33" s="475">
        <f t="shared" si="5"/>
        <v>0.0034339650636161564</v>
      </c>
      <c r="N33" s="474">
        <v>290.2870000000001</v>
      </c>
      <c r="O33" s="473">
        <v>175.65599999999998</v>
      </c>
      <c r="P33" s="473">
        <f t="shared" si="6"/>
        <v>465.9430000000001</v>
      </c>
      <c r="Q33" s="544">
        <f t="shared" si="7"/>
        <v>0.5481786398765509</v>
      </c>
    </row>
    <row r="34" spans="1:17" s="538" customFormat="1" ht="18" customHeight="1">
      <c r="A34" s="545" t="s">
        <v>302</v>
      </c>
      <c r="B34" s="474">
        <v>14.569000000000003</v>
      </c>
      <c r="C34" s="473">
        <v>55.531</v>
      </c>
      <c r="D34" s="473">
        <f t="shared" si="0"/>
        <v>70.1</v>
      </c>
      <c r="E34" s="475">
        <f t="shared" si="1"/>
        <v>0.0032496689602561305</v>
      </c>
      <c r="F34" s="474">
        <v>40.48000000000001</v>
      </c>
      <c r="G34" s="473">
        <v>91.83099999999999</v>
      </c>
      <c r="H34" s="473">
        <f t="shared" si="2"/>
        <v>132.311</v>
      </c>
      <c r="I34" s="475">
        <f t="shared" si="3"/>
        <v>-0.47018766391305344</v>
      </c>
      <c r="J34" s="474">
        <v>211.1860000000001</v>
      </c>
      <c r="K34" s="473">
        <v>696.1239999999991</v>
      </c>
      <c r="L34" s="473">
        <f t="shared" si="4"/>
        <v>907.3099999999993</v>
      </c>
      <c r="M34" s="475">
        <f t="shared" si="5"/>
        <v>0.004319144233720849</v>
      </c>
      <c r="N34" s="474">
        <v>447.9870000000001</v>
      </c>
      <c r="O34" s="473">
        <v>1028.8849999999998</v>
      </c>
      <c r="P34" s="473">
        <f t="shared" si="6"/>
        <v>1476.8719999999998</v>
      </c>
      <c r="Q34" s="544">
        <f t="shared" si="7"/>
        <v>-0.3856542747103342</v>
      </c>
    </row>
    <row r="35" spans="1:17" s="538" customFormat="1" ht="18" customHeight="1">
      <c r="A35" s="545" t="s">
        <v>285</v>
      </c>
      <c r="B35" s="474">
        <v>28.826999999999998</v>
      </c>
      <c r="C35" s="473">
        <v>28.787</v>
      </c>
      <c r="D35" s="473">
        <f t="shared" si="0"/>
        <v>57.614</v>
      </c>
      <c r="E35" s="475">
        <f t="shared" si="1"/>
        <v>0.0026708477528701387</v>
      </c>
      <c r="F35" s="474">
        <v>11.085</v>
      </c>
      <c r="G35" s="473">
        <v>5.202</v>
      </c>
      <c r="H35" s="473">
        <f t="shared" si="2"/>
        <v>16.287</v>
      </c>
      <c r="I35" s="475">
        <f t="shared" si="3"/>
        <v>2.5374224841898445</v>
      </c>
      <c r="J35" s="474">
        <v>163.04999999999998</v>
      </c>
      <c r="K35" s="473">
        <v>84.179</v>
      </c>
      <c r="L35" s="473">
        <f t="shared" si="4"/>
        <v>247.22899999999998</v>
      </c>
      <c r="M35" s="475">
        <f t="shared" si="5"/>
        <v>0.0011769050377032904</v>
      </c>
      <c r="N35" s="474">
        <v>247.88700000000003</v>
      </c>
      <c r="O35" s="473">
        <v>104.181</v>
      </c>
      <c r="P35" s="473">
        <f t="shared" si="6"/>
        <v>352.06800000000004</v>
      </c>
      <c r="Q35" s="544">
        <f t="shared" si="7"/>
        <v>-0.2977805423952192</v>
      </c>
    </row>
    <row r="36" spans="1:17" s="538" customFormat="1" ht="18" customHeight="1">
      <c r="A36" s="545" t="s">
        <v>297</v>
      </c>
      <c r="B36" s="474">
        <v>21.64</v>
      </c>
      <c r="C36" s="473">
        <v>31.020999999999997</v>
      </c>
      <c r="D36" s="473">
        <f t="shared" si="0"/>
        <v>52.661</v>
      </c>
      <c r="E36" s="475">
        <f t="shared" si="1"/>
        <v>0.002441238475264595</v>
      </c>
      <c r="F36" s="474">
        <v>11.357</v>
      </c>
      <c r="G36" s="473">
        <v>8.280000000000001</v>
      </c>
      <c r="H36" s="473">
        <f t="shared" si="2"/>
        <v>19.637</v>
      </c>
      <c r="I36" s="475">
        <f t="shared" si="3"/>
        <v>1.6817232774863777</v>
      </c>
      <c r="J36" s="474">
        <v>87.729</v>
      </c>
      <c r="K36" s="473">
        <v>157.019</v>
      </c>
      <c r="L36" s="473">
        <f t="shared" si="4"/>
        <v>244.748</v>
      </c>
      <c r="M36" s="475">
        <f t="shared" si="5"/>
        <v>0.0011650945243794415</v>
      </c>
      <c r="N36" s="474">
        <v>121.84600000000002</v>
      </c>
      <c r="O36" s="473">
        <v>160.91600000000003</v>
      </c>
      <c r="P36" s="473">
        <f t="shared" si="6"/>
        <v>282.76200000000006</v>
      </c>
      <c r="Q36" s="544">
        <f t="shared" si="7"/>
        <v>-0.1344381493977269</v>
      </c>
    </row>
    <row r="37" spans="1:17" s="538" customFormat="1" ht="18" customHeight="1">
      <c r="A37" s="545" t="s">
        <v>324</v>
      </c>
      <c r="B37" s="474">
        <v>18.611</v>
      </c>
      <c r="C37" s="473">
        <v>25.969</v>
      </c>
      <c r="D37" s="473">
        <f t="shared" si="0"/>
        <v>44.58</v>
      </c>
      <c r="E37" s="475">
        <f t="shared" si="1"/>
        <v>0.00206662257130126</v>
      </c>
      <c r="F37" s="474">
        <v>28.036</v>
      </c>
      <c r="G37" s="473">
        <v>48.916000000000004</v>
      </c>
      <c r="H37" s="473">
        <f t="shared" si="2"/>
        <v>76.952</v>
      </c>
      <c r="I37" s="475">
        <f t="shared" si="3"/>
        <v>-0.4206778251377482</v>
      </c>
      <c r="J37" s="474">
        <v>143.639</v>
      </c>
      <c r="K37" s="473">
        <v>236.735</v>
      </c>
      <c r="L37" s="473">
        <f t="shared" si="4"/>
        <v>380.374</v>
      </c>
      <c r="M37" s="475">
        <f t="shared" si="5"/>
        <v>0.0018107263986480205</v>
      </c>
      <c r="N37" s="474">
        <v>107.614</v>
      </c>
      <c r="O37" s="473">
        <v>183.51299999999995</v>
      </c>
      <c r="P37" s="473">
        <f t="shared" si="6"/>
        <v>291.12699999999995</v>
      </c>
      <c r="Q37" s="544">
        <f t="shared" si="7"/>
        <v>0.30655693219797575</v>
      </c>
    </row>
    <row r="38" spans="1:17" s="538" customFormat="1" ht="18" customHeight="1">
      <c r="A38" s="545" t="s">
        <v>323</v>
      </c>
      <c r="B38" s="474">
        <v>8.2</v>
      </c>
      <c r="C38" s="473">
        <v>35.879999999999995</v>
      </c>
      <c r="D38" s="473">
        <f t="shared" si="0"/>
        <v>44.08</v>
      </c>
      <c r="E38" s="475">
        <f t="shared" si="1"/>
        <v>0.002043443762740232</v>
      </c>
      <c r="F38" s="474">
        <v>20</v>
      </c>
      <c r="G38" s="473">
        <v>32.76</v>
      </c>
      <c r="H38" s="473">
        <f t="shared" si="2"/>
        <v>52.76</v>
      </c>
      <c r="I38" s="475">
        <f t="shared" si="3"/>
        <v>-0.1645185746777862</v>
      </c>
      <c r="J38" s="474">
        <v>119.56400000000001</v>
      </c>
      <c r="K38" s="473">
        <v>281.82400000000007</v>
      </c>
      <c r="L38" s="473">
        <f t="shared" si="4"/>
        <v>401.3880000000001</v>
      </c>
      <c r="M38" s="475">
        <f t="shared" si="5"/>
        <v>0.0019107611132741244</v>
      </c>
      <c r="N38" s="474">
        <v>191.89000000000004</v>
      </c>
      <c r="O38" s="473">
        <v>301.37</v>
      </c>
      <c r="P38" s="473">
        <f t="shared" si="6"/>
        <v>493.26000000000005</v>
      </c>
      <c r="Q38" s="544">
        <f t="shared" si="7"/>
        <v>-0.18625471353849887</v>
      </c>
    </row>
    <row r="39" spans="1:17" s="538" customFormat="1" ht="18" customHeight="1">
      <c r="A39" s="545" t="s">
        <v>293</v>
      </c>
      <c r="B39" s="474">
        <v>9.753</v>
      </c>
      <c r="C39" s="473">
        <v>33.077</v>
      </c>
      <c r="D39" s="473">
        <f t="shared" si="0"/>
        <v>42.83</v>
      </c>
      <c r="E39" s="475">
        <f t="shared" si="1"/>
        <v>0.0019854967413376616</v>
      </c>
      <c r="F39" s="474">
        <v>15.221000000000004</v>
      </c>
      <c r="G39" s="473">
        <v>31.262999999999998</v>
      </c>
      <c r="H39" s="473">
        <f t="shared" si="2"/>
        <v>46.484</v>
      </c>
      <c r="I39" s="475">
        <f t="shared" si="3"/>
        <v>-0.078607692969624</v>
      </c>
      <c r="J39" s="474">
        <v>113.35100000000008</v>
      </c>
      <c r="K39" s="473">
        <v>329.45899999999983</v>
      </c>
      <c r="L39" s="473">
        <f t="shared" si="4"/>
        <v>442.80999999999995</v>
      </c>
      <c r="M39" s="475">
        <f t="shared" si="5"/>
        <v>0.0021079457496709286</v>
      </c>
      <c r="N39" s="474">
        <v>489.4959999999997</v>
      </c>
      <c r="O39" s="473">
        <v>719.0429999999993</v>
      </c>
      <c r="P39" s="473">
        <f t="shared" si="6"/>
        <v>1208.538999999999</v>
      </c>
      <c r="Q39" s="544">
        <f t="shared" si="7"/>
        <v>-0.6335989157155869</v>
      </c>
    </row>
    <row r="40" spans="1:17" s="538" customFormat="1" ht="18" customHeight="1">
      <c r="A40" s="545" t="s">
        <v>322</v>
      </c>
      <c r="B40" s="474">
        <v>16.44</v>
      </c>
      <c r="C40" s="473">
        <v>23.48</v>
      </c>
      <c r="D40" s="473">
        <f t="shared" si="0"/>
        <v>39.92</v>
      </c>
      <c r="E40" s="475">
        <f t="shared" si="1"/>
        <v>0.0018505960755124786</v>
      </c>
      <c r="F40" s="474">
        <v>28.599999999999998</v>
      </c>
      <c r="G40" s="473">
        <v>31.58</v>
      </c>
      <c r="H40" s="473">
        <f t="shared" si="2"/>
        <v>60.17999999999999</v>
      </c>
      <c r="I40" s="475">
        <f t="shared" si="3"/>
        <v>-0.33665669657693575</v>
      </c>
      <c r="J40" s="474">
        <v>177.07</v>
      </c>
      <c r="K40" s="473">
        <v>311.24</v>
      </c>
      <c r="L40" s="473">
        <f t="shared" si="4"/>
        <v>488.31</v>
      </c>
      <c r="M40" s="475">
        <f t="shared" si="5"/>
        <v>0.0023245432330385746</v>
      </c>
      <c r="N40" s="474">
        <v>197.45999999999998</v>
      </c>
      <c r="O40" s="473">
        <v>298.30000000000007</v>
      </c>
      <c r="P40" s="473">
        <f t="shared" si="6"/>
        <v>495.76000000000005</v>
      </c>
      <c r="Q40" s="544">
        <f t="shared" si="7"/>
        <v>-0.01502743262869144</v>
      </c>
    </row>
    <row r="41" spans="1:17" s="538" customFormat="1" ht="18" customHeight="1">
      <c r="A41" s="545" t="s">
        <v>321</v>
      </c>
      <c r="B41" s="474">
        <v>12</v>
      </c>
      <c r="C41" s="473">
        <v>26.92</v>
      </c>
      <c r="D41" s="473">
        <f t="shared" si="0"/>
        <v>38.92</v>
      </c>
      <c r="E41" s="475">
        <f t="shared" si="1"/>
        <v>0.0018042384583904225</v>
      </c>
      <c r="F41" s="474">
        <v>18</v>
      </c>
      <c r="G41" s="473">
        <v>31.1</v>
      </c>
      <c r="H41" s="473">
        <f t="shared" si="2"/>
        <v>49.1</v>
      </c>
      <c r="I41" s="475">
        <f t="shared" si="3"/>
        <v>-0.20733197556008143</v>
      </c>
      <c r="J41" s="474">
        <v>200.55100000000004</v>
      </c>
      <c r="K41" s="473">
        <v>310.148</v>
      </c>
      <c r="L41" s="473">
        <f t="shared" si="4"/>
        <v>510.69900000000007</v>
      </c>
      <c r="M41" s="475">
        <f t="shared" si="5"/>
        <v>0.0024311234760082063</v>
      </c>
      <c r="N41" s="474">
        <v>196.38000000000002</v>
      </c>
      <c r="O41" s="473">
        <v>281.3</v>
      </c>
      <c r="P41" s="473">
        <f t="shared" si="6"/>
        <v>477.68000000000006</v>
      </c>
      <c r="Q41" s="544">
        <f t="shared" si="7"/>
        <v>0.06912368112543965</v>
      </c>
    </row>
    <row r="42" spans="1:17" s="538" customFormat="1" ht="18" customHeight="1">
      <c r="A42" s="545" t="s">
        <v>320</v>
      </c>
      <c r="B42" s="474">
        <v>5.5</v>
      </c>
      <c r="C42" s="473">
        <v>31.060000000000002</v>
      </c>
      <c r="D42" s="473">
        <f t="shared" si="0"/>
        <v>36.56</v>
      </c>
      <c r="E42" s="475">
        <f t="shared" si="1"/>
        <v>0.0016948344819823701</v>
      </c>
      <c r="F42" s="474">
        <v>13.94</v>
      </c>
      <c r="G42" s="473">
        <v>32.5</v>
      </c>
      <c r="H42" s="473">
        <f t="shared" si="2"/>
        <v>46.44</v>
      </c>
      <c r="I42" s="475">
        <f t="shared" si="3"/>
        <v>-0.21274763135228247</v>
      </c>
      <c r="J42" s="474">
        <v>74.05</v>
      </c>
      <c r="K42" s="473">
        <v>406.74</v>
      </c>
      <c r="L42" s="473">
        <f t="shared" si="4"/>
        <v>480.79</v>
      </c>
      <c r="M42" s="475">
        <f t="shared" si="5"/>
        <v>0.00228874514347979</v>
      </c>
      <c r="N42" s="474">
        <v>76.66</v>
      </c>
      <c r="O42" s="473">
        <v>487.7999999999999</v>
      </c>
      <c r="P42" s="473">
        <f t="shared" si="6"/>
        <v>564.4599999999999</v>
      </c>
      <c r="Q42" s="544">
        <f t="shared" si="7"/>
        <v>-0.14823016688516444</v>
      </c>
    </row>
    <row r="43" spans="1:17" s="538" customFormat="1" ht="18" customHeight="1" thickBot="1">
      <c r="A43" s="543" t="s">
        <v>232</v>
      </c>
      <c r="B43" s="542">
        <v>145.54199999999997</v>
      </c>
      <c r="C43" s="540">
        <v>181.36800000000002</v>
      </c>
      <c r="D43" s="540">
        <f t="shared" si="0"/>
        <v>326.90999999999997</v>
      </c>
      <c r="E43" s="541">
        <f t="shared" si="1"/>
        <v>0.01515476861337135</v>
      </c>
      <c r="F43" s="542">
        <v>230.69299999999993</v>
      </c>
      <c r="G43" s="540">
        <v>326.293</v>
      </c>
      <c r="H43" s="540">
        <f t="shared" si="2"/>
        <v>556.9859999999999</v>
      </c>
      <c r="I43" s="541">
        <f t="shared" si="3"/>
        <v>-0.4130732190755243</v>
      </c>
      <c r="J43" s="542">
        <v>1806.3419999999996</v>
      </c>
      <c r="K43" s="540">
        <v>2717.5760000000005</v>
      </c>
      <c r="L43" s="540">
        <f t="shared" si="4"/>
        <v>4523.918</v>
      </c>
      <c r="M43" s="541">
        <f t="shared" si="5"/>
        <v>0.0215355879947603</v>
      </c>
      <c r="N43" s="542">
        <v>2726.8100000000004</v>
      </c>
      <c r="O43" s="540">
        <v>4117.315999999999</v>
      </c>
      <c r="P43" s="540">
        <f t="shared" si="6"/>
        <v>6844.125999999999</v>
      </c>
      <c r="Q43" s="539">
        <f t="shared" si="7"/>
        <v>-0.3390072012116667</v>
      </c>
    </row>
    <row r="44" ht="16.5" thickTop="1">
      <c r="A44" s="456" t="s">
        <v>319</v>
      </c>
    </row>
    <row r="45" spans="1:2" ht="14.25">
      <c r="A45" s="536" t="s">
        <v>318</v>
      </c>
      <c r="B45" s="536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44:Q65536 I44:I65536 Q3:Q6 I3:I6">
    <cfRule type="cellIs" priority="1" dxfId="78" operator="lessThan" stopIfTrue="1">
      <formula>0</formula>
    </cfRule>
  </conditionalFormatting>
  <conditionalFormatting sqref="I7:I43 Q7:Q43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Q24"/>
  <sheetViews>
    <sheetView showGridLines="0" zoomScale="90" zoomScaleNormal="90" zoomScalePageLayoutView="0" workbookViewId="0" topLeftCell="A1">
      <selection activeCell="Q24" sqref="Q24"/>
    </sheetView>
  </sheetViews>
  <sheetFormatPr defaultColWidth="7.8515625" defaultRowHeight="15"/>
  <cols>
    <col min="1" max="1" width="23.140625" style="456" customWidth="1"/>
    <col min="2" max="2" width="8.57421875" style="456" customWidth="1"/>
    <col min="3" max="3" width="8.8515625" style="456" customWidth="1"/>
    <col min="4" max="4" width="8.28125" style="456" customWidth="1"/>
    <col min="5" max="5" width="9.421875" style="456" customWidth="1"/>
    <col min="6" max="6" width="8.28125" style="456" customWidth="1"/>
    <col min="7" max="7" width="9.140625" style="456" customWidth="1"/>
    <col min="8" max="8" width="7.8515625" style="456" customWidth="1"/>
    <col min="9" max="9" width="8.57421875" style="456" bestFit="1" customWidth="1"/>
    <col min="10" max="10" width="10.28125" style="456" customWidth="1"/>
    <col min="11" max="11" width="9.57421875" style="456" customWidth="1"/>
    <col min="12" max="12" width="10.57421875" style="456" customWidth="1"/>
    <col min="13" max="13" width="9.8515625" style="456" bestFit="1" customWidth="1"/>
    <col min="14" max="14" width="9.8515625" style="456" customWidth="1"/>
    <col min="15" max="15" width="9.7109375" style="456" customWidth="1"/>
    <col min="16" max="16" width="10.00390625" style="456" customWidth="1"/>
    <col min="17" max="16384" width="7.8515625" style="456" customWidth="1"/>
  </cols>
  <sheetData>
    <row r="1" spans="16:17" ht="18.75" thickBot="1">
      <c r="P1" s="768" t="s">
        <v>36</v>
      </c>
      <c r="Q1" s="769"/>
    </row>
    <row r="2" ht="4.5" customHeight="1" thickBot="1"/>
    <row r="3" spans="1:17" ht="24" customHeight="1" thickBot="1" thickTop="1">
      <c r="A3" s="809" t="s">
        <v>334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1"/>
    </row>
    <row r="4" spans="1:17" ht="15.75" customHeight="1" thickBot="1">
      <c r="A4" s="830" t="s">
        <v>316</v>
      </c>
      <c r="B4" s="800" t="s">
        <v>53</v>
      </c>
      <c r="C4" s="801"/>
      <c r="D4" s="801"/>
      <c r="E4" s="801"/>
      <c r="F4" s="801"/>
      <c r="G4" s="801"/>
      <c r="H4" s="801"/>
      <c r="I4" s="802"/>
      <c r="J4" s="800" t="s">
        <v>52</v>
      </c>
      <c r="K4" s="801"/>
      <c r="L4" s="801"/>
      <c r="M4" s="801"/>
      <c r="N4" s="801"/>
      <c r="O4" s="801"/>
      <c r="P4" s="801"/>
      <c r="Q4" s="821"/>
    </row>
    <row r="5" spans="1:17" s="492" customFormat="1" ht="24" customHeight="1">
      <c r="A5" s="831"/>
      <c r="B5" s="778" t="s">
        <v>51</v>
      </c>
      <c r="C5" s="779"/>
      <c r="D5" s="779"/>
      <c r="E5" s="782" t="s">
        <v>48</v>
      </c>
      <c r="F5" s="778" t="s">
        <v>50</v>
      </c>
      <c r="G5" s="779"/>
      <c r="H5" s="779"/>
      <c r="I5" s="780" t="s">
        <v>46</v>
      </c>
      <c r="J5" s="827" t="s">
        <v>258</v>
      </c>
      <c r="K5" s="828"/>
      <c r="L5" s="828"/>
      <c r="M5" s="782" t="s">
        <v>48</v>
      </c>
      <c r="N5" s="827" t="s">
        <v>261</v>
      </c>
      <c r="O5" s="828"/>
      <c r="P5" s="828"/>
      <c r="Q5" s="817" t="s">
        <v>46</v>
      </c>
    </row>
    <row r="6" spans="1:17" s="489" customFormat="1" ht="15" thickBot="1">
      <c r="A6" s="832"/>
      <c r="B6" s="561" t="s">
        <v>25</v>
      </c>
      <c r="C6" s="560" t="s">
        <v>24</v>
      </c>
      <c r="D6" s="560" t="s">
        <v>21</v>
      </c>
      <c r="E6" s="825"/>
      <c r="F6" s="561" t="s">
        <v>25</v>
      </c>
      <c r="G6" s="560" t="s">
        <v>24</v>
      </c>
      <c r="H6" s="560" t="s">
        <v>21</v>
      </c>
      <c r="I6" s="829"/>
      <c r="J6" s="561" t="s">
        <v>25</v>
      </c>
      <c r="K6" s="560" t="s">
        <v>24</v>
      </c>
      <c r="L6" s="560" t="s">
        <v>21</v>
      </c>
      <c r="M6" s="825"/>
      <c r="N6" s="561" t="s">
        <v>25</v>
      </c>
      <c r="O6" s="560" t="s">
        <v>24</v>
      </c>
      <c r="P6" s="560" t="s">
        <v>21</v>
      </c>
      <c r="Q6" s="826"/>
    </row>
    <row r="7" spans="1:17" s="563" customFormat="1" ht="18" customHeight="1" thickBot="1" thickTop="1">
      <c r="A7" s="569" t="s">
        <v>32</v>
      </c>
      <c r="B7" s="567">
        <f>SUM(B8:B22)</f>
        <v>278636</v>
      </c>
      <c r="C7" s="566">
        <f>SUM(C8:C22)</f>
        <v>336863</v>
      </c>
      <c r="D7" s="565">
        <f aca="true" t="shared" si="0" ref="D7:D22">C7+B7</f>
        <v>615499</v>
      </c>
      <c r="E7" s="568">
        <f aca="true" t="shared" si="1" ref="E7:E22">D7/$D$7</f>
        <v>1</v>
      </c>
      <c r="F7" s="567">
        <f>SUM(F8:F22)</f>
        <v>240984</v>
      </c>
      <c r="G7" s="566">
        <f>SUM(G8:G22)</f>
        <v>294563</v>
      </c>
      <c r="H7" s="565">
        <f aca="true" t="shared" si="2" ref="H7:H22">G7+F7</f>
        <v>535547</v>
      </c>
      <c r="I7" s="568">
        <f aca="true" t="shared" si="3" ref="I7:I22">(D7/H7-1)</f>
        <v>0.14929035173383465</v>
      </c>
      <c r="J7" s="567">
        <f>SUM(J8:J22)</f>
        <v>3098787</v>
      </c>
      <c r="K7" s="566">
        <f>SUM(K8:K22)</f>
        <v>3062053</v>
      </c>
      <c r="L7" s="565">
        <f aca="true" t="shared" si="4" ref="L7:L22">K7+J7</f>
        <v>6160840</v>
      </c>
      <c r="M7" s="568">
        <f aca="true" t="shared" si="5" ref="M7:M22">L7/$L$7</f>
        <v>1</v>
      </c>
      <c r="N7" s="567">
        <f>SUM(N8:N22)</f>
        <v>2765029</v>
      </c>
      <c r="O7" s="566">
        <f>SUM(O8:O22)</f>
        <v>2758468</v>
      </c>
      <c r="P7" s="565">
        <f aca="true" t="shared" si="6" ref="P7:P22">O7+N7</f>
        <v>5523497</v>
      </c>
      <c r="Q7" s="564">
        <f aca="true" t="shared" si="7" ref="Q7:Q22">(L7/P7-1)</f>
        <v>0.11538758869607424</v>
      </c>
    </row>
    <row r="8" spans="1:17" s="538" customFormat="1" ht="18.75" customHeight="1" thickTop="1">
      <c r="A8" s="545" t="s">
        <v>314</v>
      </c>
      <c r="B8" s="474">
        <v>178720</v>
      </c>
      <c r="C8" s="473">
        <v>199111</v>
      </c>
      <c r="D8" s="473">
        <f t="shared" si="0"/>
        <v>377831</v>
      </c>
      <c r="E8" s="475">
        <f t="shared" si="1"/>
        <v>0.6138612735357816</v>
      </c>
      <c r="F8" s="474">
        <v>154298</v>
      </c>
      <c r="G8" s="473">
        <v>172415</v>
      </c>
      <c r="H8" s="473">
        <f t="shared" si="2"/>
        <v>326713</v>
      </c>
      <c r="I8" s="475">
        <f t="shared" si="3"/>
        <v>0.15646148148374883</v>
      </c>
      <c r="J8" s="474">
        <v>1903757</v>
      </c>
      <c r="K8" s="473">
        <v>1898234</v>
      </c>
      <c r="L8" s="473">
        <f t="shared" si="4"/>
        <v>3801991</v>
      </c>
      <c r="M8" s="475">
        <f t="shared" si="5"/>
        <v>0.6171221781445387</v>
      </c>
      <c r="N8" s="473">
        <v>1703976</v>
      </c>
      <c r="O8" s="473">
        <v>1713445</v>
      </c>
      <c r="P8" s="473">
        <f t="shared" si="6"/>
        <v>3417421</v>
      </c>
      <c r="Q8" s="544">
        <f t="shared" si="7"/>
        <v>0.11253222825048481</v>
      </c>
    </row>
    <row r="9" spans="1:17" s="538" customFormat="1" ht="18.75" customHeight="1">
      <c r="A9" s="545" t="s">
        <v>313</v>
      </c>
      <c r="B9" s="474">
        <v>38959</v>
      </c>
      <c r="C9" s="473">
        <v>46382</v>
      </c>
      <c r="D9" s="473">
        <f t="shared" si="0"/>
        <v>85341</v>
      </c>
      <c r="E9" s="475">
        <f t="shared" si="1"/>
        <v>0.1386533528080468</v>
      </c>
      <c r="F9" s="474">
        <v>32865</v>
      </c>
      <c r="G9" s="473">
        <v>40964</v>
      </c>
      <c r="H9" s="473">
        <f t="shared" si="2"/>
        <v>73829</v>
      </c>
      <c r="I9" s="475">
        <f t="shared" si="3"/>
        <v>0.15592788741551433</v>
      </c>
      <c r="J9" s="474">
        <v>417297</v>
      </c>
      <c r="K9" s="473">
        <v>402399</v>
      </c>
      <c r="L9" s="473">
        <f t="shared" si="4"/>
        <v>819696</v>
      </c>
      <c r="M9" s="475">
        <f t="shared" si="5"/>
        <v>0.13304938936898214</v>
      </c>
      <c r="N9" s="473">
        <v>365981</v>
      </c>
      <c r="O9" s="473">
        <v>359424</v>
      </c>
      <c r="P9" s="473">
        <f t="shared" si="6"/>
        <v>725405</v>
      </c>
      <c r="Q9" s="544">
        <f t="shared" si="7"/>
        <v>0.12998394000592772</v>
      </c>
    </row>
    <row r="10" spans="1:17" s="538" customFormat="1" ht="18.75" customHeight="1">
      <c r="A10" s="545" t="s">
        <v>312</v>
      </c>
      <c r="B10" s="474">
        <v>23546</v>
      </c>
      <c r="C10" s="473">
        <v>38012</v>
      </c>
      <c r="D10" s="473">
        <f t="shared" si="0"/>
        <v>61558</v>
      </c>
      <c r="E10" s="475">
        <f t="shared" si="1"/>
        <v>0.10001316005387499</v>
      </c>
      <c r="F10" s="474">
        <v>21581</v>
      </c>
      <c r="G10" s="473">
        <v>33153</v>
      </c>
      <c r="H10" s="473">
        <f t="shared" si="2"/>
        <v>54734</v>
      </c>
      <c r="I10" s="475">
        <f t="shared" si="3"/>
        <v>0.1246757043154163</v>
      </c>
      <c r="J10" s="474">
        <v>302994</v>
      </c>
      <c r="K10" s="473">
        <v>298683</v>
      </c>
      <c r="L10" s="473">
        <f t="shared" si="4"/>
        <v>601677</v>
      </c>
      <c r="M10" s="475">
        <f t="shared" si="5"/>
        <v>0.0976615201823128</v>
      </c>
      <c r="N10" s="473">
        <v>274151</v>
      </c>
      <c r="O10" s="473">
        <v>271738</v>
      </c>
      <c r="P10" s="473">
        <f t="shared" si="6"/>
        <v>545889</v>
      </c>
      <c r="Q10" s="544">
        <f t="shared" si="7"/>
        <v>0.10219660040777523</v>
      </c>
    </row>
    <row r="11" spans="1:17" s="538" customFormat="1" ht="18.75" customHeight="1">
      <c r="A11" s="545" t="s">
        <v>311</v>
      </c>
      <c r="B11" s="474">
        <v>11493</v>
      </c>
      <c r="C11" s="473">
        <v>16655</v>
      </c>
      <c r="D11" s="473">
        <f t="shared" si="0"/>
        <v>28148</v>
      </c>
      <c r="E11" s="475">
        <f t="shared" si="1"/>
        <v>0.04573199956458093</v>
      </c>
      <c r="F11" s="474">
        <v>10424</v>
      </c>
      <c r="G11" s="473">
        <v>15255</v>
      </c>
      <c r="H11" s="473">
        <f t="shared" si="2"/>
        <v>25679</v>
      </c>
      <c r="I11" s="475">
        <f t="shared" si="3"/>
        <v>0.09614860391759805</v>
      </c>
      <c r="J11" s="474">
        <v>154218</v>
      </c>
      <c r="K11" s="473">
        <v>161223</v>
      </c>
      <c r="L11" s="473">
        <f t="shared" si="4"/>
        <v>315441</v>
      </c>
      <c r="M11" s="475">
        <f t="shared" si="5"/>
        <v>0.051200972594646184</v>
      </c>
      <c r="N11" s="473">
        <v>144647</v>
      </c>
      <c r="O11" s="473">
        <v>150887</v>
      </c>
      <c r="P11" s="473">
        <f t="shared" si="6"/>
        <v>295534</v>
      </c>
      <c r="Q11" s="544">
        <f t="shared" si="7"/>
        <v>0.067359423957988</v>
      </c>
    </row>
    <row r="12" spans="1:17" s="538" customFormat="1" ht="18.75" customHeight="1">
      <c r="A12" s="545" t="s">
        <v>310</v>
      </c>
      <c r="B12" s="474">
        <v>10438</v>
      </c>
      <c r="C12" s="473">
        <v>13298</v>
      </c>
      <c r="D12" s="473">
        <f t="shared" si="0"/>
        <v>23736</v>
      </c>
      <c r="E12" s="475">
        <f t="shared" si="1"/>
        <v>0.038563831947736715</v>
      </c>
      <c r="F12" s="474">
        <v>8763</v>
      </c>
      <c r="G12" s="473">
        <v>11892</v>
      </c>
      <c r="H12" s="473">
        <f t="shared" si="2"/>
        <v>20655</v>
      </c>
      <c r="I12" s="475">
        <f t="shared" si="3"/>
        <v>0.14916485112563538</v>
      </c>
      <c r="J12" s="474">
        <v>119539</v>
      </c>
      <c r="K12" s="473">
        <v>115868</v>
      </c>
      <c r="L12" s="473">
        <f t="shared" si="4"/>
        <v>235407</v>
      </c>
      <c r="M12" s="475">
        <f t="shared" si="5"/>
        <v>0.03821021159452283</v>
      </c>
      <c r="N12" s="473">
        <v>99191</v>
      </c>
      <c r="O12" s="473">
        <v>96821</v>
      </c>
      <c r="P12" s="473">
        <f t="shared" si="6"/>
        <v>196012</v>
      </c>
      <c r="Q12" s="544">
        <f t="shared" si="7"/>
        <v>0.20098259290247533</v>
      </c>
    </row>
    <row r="13" spans="1:17" s="538" customFormat="1" ht="18.75" customHeight="1">
      <c r="A13" s="545" t="s">
        <v>304</v>
      </c>
      <c r="B13" s="474">
        <v>5613</v>
      </c>
      <c r="C13" s="473">
        <v>10180</v>
      </c>
      <c r="D13" s="473">
        <f t="shared" si="0"/>
        <v>15793</v>
      </c>
      <c r="E13" s="475">
        <f t="shared" si="1"/>
        <v>0.02565885566020416</v>
      </c>
      <c r="F13" s="474">
        <v>4683</v>
      </c>
      <c r="G13" s="473">
        <v>9508</v>
      </c>
      <c r="H13" s="473">
        <f t="shared" si="2"/>
        <v>14191</v>
      </c>
      <c r="I13" s="475">
        <f t="shared" si="3"/>
        <v>0.11288845042632656</v>
      </c>
      <c r="J13" s="474">
        <v>75714</v>
      </c>
      <c r="K13" s="473">
        <v>74581</v>
      </c>
      <c r="L13" s="473">
        <f t="shared" si="4"/>
        <v>150295</v>
      </c>
      <c r="M13" s="475">
        <f t="shared" si="5"/>
        <v>0.024395212341174255</v>
      </c>
      <c r="N13" s="473">
        <v>68565</v>
      </c>
      <c r="O13" s="473">
        <v>70496</v>
      </c>
      <c r="P13" s="473">
        <f t="shared" si="6"/>
        <v>139061</v>
      </c>
      <c r="Q13" s="544">
        <f t="shared" si="7"/>
        <v>0.08078469161015667</v>
      </c>
    </row>
    <row r="14" spans="1:17" s="538" customFormat="1" ht="18.75" customHeight="1">
      <c r="A14" s="545" t="s">
        <v>309</v>
      </c>
      <c r="B14" s="474">
        <v>3318</v>
      </c>
      <c r="C14" s="473">
        <v>4408</v>
      </c>
      <c r="D14" s="473">
        <f t="shared" si="0"/>
        <v>7726</v>
      </c>
      <c r="E14" s="475">
        <f t="shared" si="1"/>
        <v>0.012552416819523671</v>
      </c>
      <c r="F14" s="474">
        <v>2408</v>
      </c>
      <c r="G14" s="473">
        <v>3645</v>
      </c>
      <c r="H14" s="473">
        <f t="shared" si="2"/>
        <v>6053</v>
      </c>
      <c r="I14" s="475">
        <f t="shared" si="3"/>
        <v>0.27639187179910785</v>
      </c>
      <c r="J14" s="474">
        <v>32665</v>
      </c>
      <c r="K14" s="473">
        <v>32750</v>
      </c>
      <c r="L14" s="473">
        <f t="shared" si="4"/>
        <v>65415</v>
      </c>
      <c r="M14" s="475">
        <f t="shared" si="5"/>
        <v>0.010617870290414944</v>
      </c>
      <c r="N14" s="473">
        <v>27492</v>
      </c>
      <c r="O14" s="473">
        <v>28348</v>
      </c>
      <c r="P14" s="473">
        <f t="shared" si="6"/>
        <v>55840</v>
      </c>
      <c r="Q14" s="544">
        <f t="shared" si="7"/>
        <v>0.17147206303724927</v>
      </c>
    </row>
    <row r="15" spans="1:17" s="538" customFormat="1" ht="18.75" customHeight="1">
      <c r="A15" s="545" t="s">
        <v>298</v>
      </c>
      <c r="B15" s="474">
        <v>1840</v>
      </c>
      <c r="C15" s="473">
        <v>2771</v>
      </c>
      <c r="D15" s="473">
        <f t="shared" si="0"/>
        <v>4611</v>
      </c>
      <c r="E15" s="475">
        <f t="shared" si="1"/>
        <v>0.007491482520686468</v>
      </c>
      <c r="F15" s="474">
        <v>1563</v>
      </c>
      <c r="G15" s="473">
        <v>1895</v>
      </c>
      <c r="H15" s="473">
        <f t="shared" si="2"/>
        <v>3458</v>
      </c>
      <c r="I15" s="475">
        <f t="shared" si="3"/>
        <v>0.33342972816657035</v>
      </c>
      <c r="J15" s="474">
        <v>22373</v>
      </c>
      <c r="K15" s="473">
        <v>19336</v>
      </c>
      <c r="L15" s="473">
        <f t="shared" si="4"/>
        <v>41709</v>
      </c>
      <c r="M15" s="475">
        <f t="shared" si="5"/>
        <v>0.006770018374117815</v>
      </c>
      <c r="N15" s="473">
        <v>12433</v>
      </c>
      <c r="O15" s="473">
        <v>8281</v>
      </c>
      <c r="P15" s="473">
        <f t="shared" si="6"/>
        <v>20714</v>
      </c>
      <c r="Q15" s="544">
        <f t="shared" si="7"/>
        <v>1.013565704354543</v>
      </c>
    </row>
    <row r="16" spans="1:17" s="538" customFormat="1" ht="18.75" customHeight="1">
      <c r="A16" s="545" t="s">
        <v>305</v>
      </c>
      <c r="B16" s="474">
        <v>2029</v>
      </c>
      <c r="C16" s="473">
        <v>2487</v>
      </c>
      <c r="D16" s="473">
        <f t="shared" si="0"/>
        <v>4516</v>
      </c>
      <c r="E16" s="475">
        <f t="shared" si="1"/>
        <v>0.007337136209807002</v>
      </c>
      <c r="F16" s="474">
        <v>1757</v>
      </c>
      <c r="G16" s="473">
        <v>2576</v>
      </c>
      <c r="H16" s="473">
        <f t="shared" si="2"/>
        <v>4333</v>
      </c>
      <c r="I16" s="475">
        <f t="shared" si="3"/>
        <v>0.04223401800138471</v>
      </c>
      <c r="J16" s="474">
        <v>34094</v>
      </c>
      <c r="K16" s="473">
        <v>29328</v>
      </c>
      <c r="L16" s="473">
        <f t="shared" si="4"/>
        <v>63422</v>
      </c>
      <c r="M16" s="475">
        <f t="shared" si="5"/>
        <v>0.010294375442309815</v>
      </c>
      <c r="N16" s="473">
        <v>32236</v>
      </c>
      <c r="O16" s="473">
        <v>29215</v>
      </c>
      <c r="P16" s="473">
        <f t="shared" si="6"/>
        <v>61451</v>
      </c>
      <c r="Q16" s="544">
        <f t="shared" si="7"/>
        <v>0.032074335649541874</v>
      </c>
    </row>
    <row r="17" spans="1:17" s="538" customFormat="1" ht="18.75" customHeight="1">
      <c r="A17" s="545" t="s">
        <v>306</v>
      </c>
      <c r="B17" s="474">
        <v>793</v>
      </c>
      <c r="C17" s="473">
        <v>884</v>
      </c>
      <c r="D17" s="473">
        <f t="shared" si="0"/>
        <v>1677</v>
      </c>
      <c r="E17" s="475">
        <f t="shared" si="1"/>
        <v>0.0027246185615248768</v>
      </c>
      <c r="F17" s="474">
        <v>690</v>
      </c>
      <c r="G17" s="473">
        <v>816</v>
      </c>
      <c r="H17" s="473">
        <f t="shared" si="2"/>
        <v>1506</v>
      </c>
      <c r="I17" s="475">
        <f t="shared" si="3"/>
        <v>0.11354581673306763</v>
      </c>
      <c r="J17" s="474">
        <v>8889</v>
      </c>
      <c r="K17" s="473">
        <v>7799</v>
      </c>
      <c r="L17" s="473">
        <f t="shared" si="4"/>
        <v>16688</v>
      </c>
      <c r="M17" s="475">
        <f t="shared" si="5"/>
        <v>0.0027087215379720947</v>
      </c>
      <c r="N17" s="473">
        <v>9053</v>
      </c>
      <c r="O17" s="473">
        <v>8709</v>
      </c>
      <c r="P17" s="473">
        <f t="shared" si="6"/>
        <v>17762</v>
      </c>
      <c r="Q17" s="544">
        <f t="shared" si="7"/>
        <v>-0.06046616372030178</v>
      </c>
    </row>
    <row r="18" spans="1:17" s="538" customFormat="1" ht="18.75" customHeight="1">
      <c r="A18" s="545" t="s">
        <v>296</v>
      </c>
      <c r="B18" s="474">
        <v>371</v>
      </c>
      <c r="C18" s="473">
        <v>678</v>
      </c>
      <c r="D18" s="473">
        <f t="shared" si="0"/>
        <v>1049</v>
      </c>
      <c r="E18" s="475">
        <f t="shared" si="1"/>
        <v>0.0017043082117111483</v>
      </c>
      <c r="F18" s="474">
        <v>536</v>
      </c>
      <c r="G18" s="473">
        <v>730</v>
      </c>
      <c r="H18" s="473">
        <f t="shared" si="2"/>
        <v>1266</v>
      </c>
      <c r="I18" s="475">
        <f t="shared" si="3"/>
        <v>-0.17140600315955767</v>
      </c>
      <c r="J18" s="474">
        <v>7525</v>
      </c>
      <c r="K18" s="473">
        <v>5410</v>
      </c>
      <c r="L18" s="473">
        <f t="shared" si="4"/>
        <v>12935</v>
      </c>
      <c r="M18" s="475">
        <f t="shared" si="5"/>
        <v>0.002099551359879497</v>
      </c>
      <c r="N18" s="473">
        <v>8594</v>
      </c>
      <c r="O18" s="473">
        <v>5973</v>
      </c>
      <c r="P18" s="473">
        <f t="shared" si="6"/>
        <v>14567</v>
      </c>
      <c r="Q18" s="544">
        <f t="shared" si="7"/>
        <v>-0.11203404956408325</v>
      </c>
    </row>
    <row r="19" spans="1:17" s="538" customFormat="1" ht="18.75" customHeight="1">
      <c r="A19" s="545" t="s">
        <v>307</v>
      </c>
      <c r="B19" s="474">
        <v>441</v>
      </c>
      <c r="C19" s="473">
        <v>534</v>
      </c>
      <c r="D19" s="473">
        <f t="shared" si="0"/>
        <v>975</v>
      </c>
      <c r="E19" s="475">
        <f t="shared" si="1"/>
        <v>0.0015840805590260911</v>
      </c>
      <c r="F19" s="474">
        <v>365</v>
      </c>
      <c r="G19" s="473">
        <v>512</v>
      </c>
      <c r="H19" s="473">
        <f t="shared" si="2"/>
        <v>877</v>
      </c>
      <c r="I19" s="475">
        <f t="shared" si="3"/>
        <v>0.11174458380843788</v>
      </c>
      <c r="J19" s="474">
        <v>6410</v>
      </c>
      <c r="K19" s="473">
        <v>5311</v>
      </c>
      <c r="L19" s="473">
        <f t="shared" si="4"/>
        <v>11721</v>
      </c>
      <c r="M19" s="475">
        <f t="shared" si="5"/>
        <v>0.001902500308399504</v>
      </c>
      <c r="N19" s="473">
        <v>5903</v>
      </c>
      <c r="O19" s="473">
        <v>4810</v>
      </c>
      <c r="P19" s="473">
        <f t="shared" si="6"/>
        <v>10713</v>
      </c>
      <c r="Q19" s="544">
        <f t="shared" si="7"/>
        <v>0.09409129095491453</v>
      </c>
    </row>
    <row r="20" spans="1:17" s="538" customFormat="1" ht="18.75" customHeight="1">
      <c r="A20" s="545" t="s">
        <v>303</v>
      </c>
      <c r="B20" s="474">
        <v>305</v>
      </c>
      <c r="C20" s="473">
        <v>371</v>
      </c>
      <c r="D20" s="473">
        <f t="shared" si="0"/>
        <v>676</v>
      </c>
      <c r="E20" s="475">
        <f t="shared" si="1"/>
        <v>0.0010982958542580898</v>
      </c>
      <c r="F20" s="474">
        <v>282</v>
      </c>
      <c r="G20" s="473">
        <v>243</v>
      </c>
      <c r="H20" s="473">
        <f t="shared" si="2"/>
        <v>525</v>
      </c>
      <c r="I20" s="475">
        <f t="shared" si="3"/>
        <v>0.28761904761904766</v>
      </c>
      <c r="J20" s="474">
        <v>3569</v>
      </c>
      <c r="K20" s="473">
        <v>2861</v>
      </c>
      <c r="L20" s="473">
        <f t="shared" si="4"/>
        <v>6430</v>
      </c>
      <c r="M20" s="475">
        <f t="shared" si="5"/>
        <v>0.0010436888476246745</v>
      </c>
      <c r="N20" s="473">
        <v>3089</v>
      </c>
      <c r="O20" s="473">
        <v>2276</v>
      </c>
      <c r="P20" s="473">
        <f t="shared" si="6"/>
        <v>5365</v>
      </c>
      <c r="Q20" s="544">
        <f t="shared" si="7"/>
        <v>0.19850885368126758</v>
      </c>
    </row>
    <row r="21" spans="1:17" s="538" customFormat="1" ht="18.75" customHeight="1">
      <c r="A21" s="545" t="s">
        <v>301</v>
      </c>
      <c r="B21" s="474">
        <v>150</v>
      </c>
      <c r="C21" s="473">
        <v>218</v>
      </c>
      <c r="D21" s="473">
        <f t="shared" si="0"/>
        <v>368</v>
      </c>
      <c r="E21" s="475">
        <f t="shared" si="1"/>
        <v>0.0005978888674067707</v>
      </c>
      <c r="F21" s="474">
        <v>143</v>
      </c>
      <c r="G21" s="473">
        <v>205</v>
      </c>
      <c r="H21" s="473">
        <f t="shared" si="2"/>
        <v>348</v>
      </c>
      <c r="I21" s="475">
        <f t="shared" si="3"/>
        <v>0.05747126436781613</v>
      </c>
      <c r="J21" s="474">
        <v>1979</v>
      </c>
      <c r="K21" s="473">
        <v>1452</v>
      </c>
      <c r="L21" s="473">
        <f t="shared" si="4"/>
        <v>3431</v>
      </c>
      <c r="M21" s="475">
        <f t="shared" si="5"/>
        <v>0.0005569045779471631</v>
      </c>
      <c r="N21" s="473">
        <v>1820</v>
      </c>
      <c r="O21" s="473">
        <v>1457</v>
      </c>
      <c r="P21" s="473">
        <f t="shared" si="6"/>
        <v>3277</v>
      </c>
      <c r="Q21" s="544">
        <f t="shared" si="7"/>
        <v>0.046994202014037256</v>
      </c>
    </row>
    <row r="22" spans="1:17" s="538" customFormat="1" ht="18.75" customHeight="1" thickBot="1">
      <c r="A22" s="543" t="s">
        <v>232</v>
      </c>
      <c r="B22" s="542">
        <v>620</v>
      </c>
      <c r="C22" s="540">
        <v>874</v>
      </c>
      <c r="D22" s="540">
        <f t="shared" si="0"/>
        <v>1494</v>
      </c>
      <c r="E22" s="541">
        <f t="shared" si="1"/>
        <v>0.002427298825830749</v>
      </c>
      <c r="F22" s="542">
        <v>626</v>
      </c>
      <c r="G22" s="540">
        <v>754</v>
      </c>
      <c r="H22" s="540">
        <f t="shared" si="2"/>
        <v>1380</v>
      </c>
      <c r="I22" s="541">
        <f t="shared" si="3"/>
        <v>0.08260869565217388</v>
      </c>
      <c r="J22" s="542">
        <v>7764</v>
      </c>
      <c r="K22" s="540">
        <v>6818</v>
      </c>
      <c r="L22" s="540">
        <f t="shared" si="4"/>
        <v>14582</v>
      </c>
      <c r="M22" s="541">
        <f t="shared" si="5"/>
        <v>0.0023668850351575435</v>
      </c>
      <c r="N22" s="542">
        <v>7898</v>
      </c>
      <c r="O22" s="540">
        <v>6588</v>
      </c>
      <c r="P22" s="540">
        <f t="shared" si="6"/>
        <v>14486</v>
      </c>
      <c r="Q22" s="539">
        <f t="shared" si="7"/>
        <v>0.0066270882231118655</v>
      </c>
    </row>
    <row r="23" ht="16.5" customHeight="1" thickTop="1">
      <c r="A23" s="295" t="s">
        <v>278</v>
      </c>
    </row>
    <row r="24" spans="1:5" ht="15.75">
      <c r="A24" s="562" t="s">
        <v>277</v>
      </c>
      <c r="B24" s="536"/>
      <c r="C24" s="536"/>
      <c r="D24" s="536"/>
      <c r="E24" s="536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I23:I65536 Q23:Q65536 I3:I6 Q3:Q6">
    <cfRule type="cellIs" priority="5" dxfId="78" operator="lessThan" stopIfTrue="1">
      <formula>0</formula>
    </cfRule>
  </conditionalFormatting>
  <conditionalFormatting sqref="I7:I21 Q7:Q21">
    <cfRule type="cellIs" priority="6" dxfId="78" operator="lessThan" stopIfTrue="1">
      <formula>0</formula>
    </cfRule>
    <cfRule type="cellIs" priority="7" dxfId="80" operator="greaterThanOrEqual" stopIfTrue="1">
      <formula>0</formula>
    </cfRule>
  </conditionalFormatting>
  <conditionalFormatting sqref="I22">
    <cfRule type="cellIs" priority="3" dxfId="78" operator="lessThan" stopIfTrue="1">
      <formula>0</formula>
    </cfRule>
    <cfRule type="cellIs" priority="4" dxfId="80" operator="greaterThanOrEqual" stopIfTrue="1">
      <formula>0</formula>
    </cfRule>
  </conditionalFormatting>
  <conditionalFormatting sqref="Q22">
    <cfRule type="cellIs" priority="1" dxfId="78" operator="lessThan" stopIfTrue="1">
      <formula>0</formula>
    </cfRule>
    <cfRule type="cellIs" priority="2" dxfId="80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1"/>
  <sheetViews>
    <sheetView showGridLines="0" showRowColHeaders="0" zoomScalePageLayoutView="0" workbookViewId="0" topLeftCell="A1">
      <selection activeCell="A10" sqref="A10"/>
    </sheetView>
  </sheetViews>
  <sheetFormatPr defaultColWidth="11.421875" defaultRowHeight="15"/>
  <cols>
    <col min="1" max="16384" width="11.421875" style="606" customWidth="1"/>
  </cols>
  <sheetData>
    <row r="1" spans="1:8" ht="13.5" thickBot="1">
      <c r="A1" s="605"/>
      <c r="B1" s="605"/>
      <c r="C1" s="605"/>
      <c r="D1" s="605"/>
      <c r="E1" s="605"/>
      <c r="F1" s="605"/>
      <c r="G1" s="605"/>
      <c r="H1" s="605"/>
    </row>
    <row r="2" spans="1:14" ht="31.5" thickBot="1" thickTop="1">
      <c r="A2" s="607" t="s">
        <v>387</v>
      </c>
      <c r="B2" s="608"/>
      <c r="M2" s="635" t="s">
        <v>36</v>
      </c>
      <c r="N2" s="636"/>
    </row>
    <row r="3" spans="1:2" ht="25.5" thickTop="1">
      <c r="A3" s="609" t="s">
        <v>342</v>
      </c>
      <c r="B3" s="610"/>
    </row>
    <row r="6" spans="1:14" ht="24.75">
      <c r="A6" s="611" t="s">
        <v>386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</row>
    <row r="7" spans="1:14" ht="15.75">
      <c r="A7" s="613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</row>
    <row r="8" spans="1:14" ht="12.75" customHeight="1">
      <c r="A8" s="614"/>
      <c r="B8" s="615"/>
      <c r="C8" s="616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</row>
    <row r="9" spans="1:14" ht="24.75" customHeight="1">
      <c r="A9" s="617" t="s">
        <v>69</v>
      </c>
      <c r="B9" s="615"/>
      <c r="C9" s="616"/>
      <c r="D9" s="615"/>
      <c r="E9" s="615"/>
      <c r="F9" s="615"/>
      <c r="G9" s="615"/>
      <c r="H9" s="615"/>
      <c r="I9" s="615"/>
      <c r="J9" s="615"/>
      <c r="K9" s="615"/>
      <c r="L9" s="615"/>
      <c r="M9" s="615"/>
      <c r="N9" s="615"/>
    </row>
    <row r="10" spans="1:14" ht="24.75" customHeight="1">
      <c r="A10" s="614" t="s">
        <v>388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</row>
    <row r="11" ht="15.75">
      <c r="A11" s="614"/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Q15"/>
  <sheetViews>
    <sheetView showGridLines="0" zoomScale="88" zoomScaleNormal="88" zoomScalePageLayoutView="0" workbookViewId="0" topLeftCell="A1">
      <selection activeCell="Q15" sqref="Q15"/>
    </sheetView>
  </sheetViews>
  <sheetFormatPr defaultColWidth="7.421875" defaultRowHeight="15"/>
  <cols>
    <col min="1" max="1" width="21.421875" style="456" customWidth="1"/>
    <col min="2" max="2" width="7.421875" style="456" customWidth="1"/>
    <col min="3" max="3" width="8.8515625" style="456" customWidth="1"/>
    <col min="4" max="4" width="7.421875" style="456" customWidth="1"/>
    <col min="5" max="5" width="9.00390625" style="456" bestFit="1" customWidth="1"/>
    <col min="6" max="6" width="7.421875" style="456" customWidth="1"/>
    <col min="7" max="7" width="8.7109375" style="456" customWidth="1"/>
    <col min="8" max="8" width="7.421875" style="456" customWidth="1"/>
    <col min="9" max="9" width="8.28125" style="456" customWidth="1"/>
    <col min="10" max="10" width="8.421875" style="456" bestFit="1" customWidth="1"/>
    <col min="11" max="11" width="8.57421875" style="456" customWidth="1"/>
    <col min="12" max="12" width="8.421875" style="456" bestFit="1" customWidth="1"/>
    <col min="13" max="13" width="9.00390625" style="456" bestFit="1" customWidth="1"/>
    <col min="14" max="14" width="8.421875" style="456" bestFit="1" customWidth="1"/>
    <col min="15" max="15" width="8.57421875" style="456" customWidth="1"/>
    <col min="16" max="16" width="8.421875" style="456" bestFit="1" customWidth="1"/>
    <col min="17" max="17" width="9.00390625" style="456" customWidth="1"/>
    <col min="18" max="16384" width="7.421875" style="456" customWidth="1"/>
  </cols>
  <sheetData>
    <row r="1" spans="16:17" ht="18.75" thickBot="1">
      <c r="P1" s="768" t="s">
        <v>36</v>
      </c>
      <c r="Q1" s="769"/>
    </row>
    <row r="2" ht="4.5" customHeight="1" thickBot="1"/>
    <row r="3" spans="1:17" ht="24" customHeight="1" thickBot="1">
      <c r="A3" s="787" t="s">
        <v>338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9"/>
    </row>
    <row r="4" spans="1:17" ht="15.75" customHeight="1" thickBot="1">
      <c r="A4" s="833" t="s">
        <v>316</v>
      </c>
      <c r="B4" s="800" t="s">
        <v>53</v>
      </c>
      <c r="C4" s="801"/>
      <c r="D4" s="801"/>
      <c r="E4" s="801"/>
      <c r="F4" s="801"/>
      <c r="G4" s="801"/>
      <c r="H4" s="801"/>
      <c r="I4" s="802"/>
      <c r="J4" s="800" t="s">
        <v>52</v>
      </c>
      <c r="K4" s="801"/>
      <c r="L4" s="801"/>
      <c r="M4" s="801"/>
      <c r="N4" s="801"/>
      <c r="O4" s="801"/>
      <c r="P4" s="801"/>
      <c r="Q4" s="802"/>
    </row>
    <row r="5" spans="1:17" s="489" customFormat="1" ht="26.25" customHeight="1">
      <c r="A5" s="834"/>
      <c r="B5" s="815" t="s">
        <v>51</v>
      </c>
      <c r="C5" s="816"/>
      <c r="D5" s="816"/>
      <c r="E5" s="782" t="s">
        <v>48</v>
      </c>
      <c r="F5" s="815" t="s">
        <v>50</v>
      </c>
      <c r="G5" s="816"/>
      <c r="H5" s="816"/>
      <c r="I5" s="780" t="s">
        <v>46</v>
      </c>
      <c r="J5" s="819" t="s">
        <v>258</v>
      </c>
      <c r="K5" s="820"/>
      <c r="L5" s="820"/>
      <c r="M5" s="782" t="s">
        <v>48</v>
      </c>
      <c r="N5" s="819" t="s">
        <v>337</v>
      </c>
      <c r="O5" s="820"/>
      <c r="P5" s="820"/>
      <c r="Q5" s="782" t="s">
        <v>46</v>
      </c>
    </row>
    <row r="6" spans="1:17" s="534" customFormat="1" ht="28.5" thickBot="1">
      <c r="A6" s="835"/>
      <c r="B6" s="587" t="s">
        <v>23</v>
      </c>
      <c r="C6" s="586" t="s">
        <v>22</v>
      </c>
      <c r="D6" s="586" t="s">
        <v>21</v>
      </c>
      <c r="E6" s="783"/>
      <c r="F6" s="587"/>
      <c r="G6" s="586" t="s">
        <v>22</v>
      </c>
      <c r="H6" s="586" t="s">
        <v>21</v>
      </c>
      <c r="I6" s="781"/>
      <c r="J6" s="587" t="s">
        <v>23</v>
      </c>
      <c r="K6" s="586" t="s">
        <v>22</v>
      </c>
      <c r="L6" s="586" t="s">
        <v>21</v>
      </c>
      <c r="M6" s="783"/>
      <c r="N6" s="587" t="s">
        <v>23</v>
      </c>
      <c r="O6" s="586" t="s">
        <v>22</v>
      </c>
      <c r="P6" s="586" t="s">
        <v>21</v>
      </c>
      <c r="Q6" s="783"/>
    </row>
    <row r="7" spans="1:17" s="580" customFormat="1" ht="18.75" customHeight="1" thickBot="1">
      <c r="A7" s="585" t="s">
        <v>32</v>
      </c>
      <c r="B7" s="584">
        <f>SUM(B8:B13)</f>
        <v>20958.591000000004</v>
      </c>
      <c r="C7" s="583">
        <f>SUM(C8:C13)</f>
        <v>17702.626000000004</v>
      </c>
      <c r="D7" s="582">
        <f aca="true" t="shared" si="0" ref="D7:D13">C7+B7</f>
        <v>38661.217000000004</v>
      </c>
      <c r="E7" s="581">
        <f aca="true" t="shared" si="1" ref="E7:E13">D7/$D$7</f>
        <v>1</v>
      </c>
      <c r="F7" s="584">
        <f>SUM(F8:F13)</f>
        <v>24601.021</v>
      </c>
      <c r="G7" s="583">
        <f>SUM(G8:G13)</f>
        <v>16807.959</v>
      </c>
      <c r="H7" s="582">
        <f aca="true" t="shared" si="2" ref="H7:H13">G7+F7</f>
        <v>41408.979999999996</v>
      </c>
      <c r="I7" s="581">
        <f>(D7/H7-1)</f>
        <v>-0.06635669364471164</v>
      </c>
      <c r="J7" s="584">
        <f>SUM(J8:J13)</f>
        <v>285244.18100000004</v>
      </c>
      <c r="K7" s="583">
        <f>SUM(K8:K13)</f>
        <v>193606.0890000002</v>
      </c>
      <c r="L7" s="582">
        <f aca="true" t="shared" si="3" ref="L7:L13">K7+J7</f>
        <v>478850.27000000025</v>
      </c>
      <c r="M7" s="581">
        <f aca="true" t="shared" si="4" ref="M7:M13">L7/$L$7</f>
        <v>1</v>
      </c>
      <c r="N7" s="584">
        <f>SUM(N8:N13)</f>
        <v>279042.348</v>
      </c>
      <c r="O7" s="583">
        <f>SUM(O8:O13)</f>
        <v>151676.62100000004</v>
      </c>
      <c r="P7" s="582">
        <f aca="true" t="shared" si="5" ref="P7:P13">O7+N7</f>
        <v>430718.96900000004</v>
      </c>
      <c r="Q7" s="581">
        <f aca="true" t="shared" si="6" ref="Q7:Q13">(L7/P7-1)</f>
        <v>0.11174641579345024</v>
      </c>
    </row>
    <row r="8" spans="1:17" s="571" customFormat="1" ht="18.75" customHeight="1" thickTop="1">
      <c r="A8" s="579" t="s">
        <v>314</v>
      </c>
      <c r="B8" s="578">
        <v>17463.051000000003</v>
      </c>
      <c r="C8" s="577">
        <v>14461.158000000003</v>
      </c>
      <c r="D8" s="577">
        <f t="shared" si="0"/>
        <v>31924.209000000006</v>
      </c>
      <c r="E8" s="576">
        <f t="shared" si="1"/>
        <v>0.8257424746872299</v>
      </c>
      <c r="F8" s="578">
        <v>20444.979</v>
      </c>
      <c r="G8" s="577">
        <v>13590.365999999996</v>
      </c>
      <c r="H8" s="577">
        <f t="shared" si="2"/>
        <v>34035.344999999994</v>
      </c>
      <c r="I8" s="576">
        <f>(D8/H8-1)</f>
        <v>-0.062027753795355633</v>
      </c>
      <c r="J8" s="578">
        <v>237458.94099999996</v>
      </c>
      <c r="K8" s="577">
        <v>160153.1490000002</v>
      </c>
      <c r="L8" s="577">
        <f t="shared" si="3"/>
        <v>397612.0900000002</v>
      </c>
      <c r="M8" s="576">
        <f t="shared" si="4"/>
        <v>0.8303474278086969</v>
      </c>
      <c r="N8" s="577">
        <v>231353.2109999999</v>
      </c>
      <c r="O8" s="577">
        <v>122121.05700000007</v>
      </c>
      <c r="P8" s="577">
        <f t="shared" si="5"/>
        <v>353474.268</v>
      </c>
      <c r="Q8" s="576">
        <f t="shared" si="6"/>
        <v>0.12486855761732629</v>
      </c>
    </row>
    <row r="9" spans="1:17" s="571" customFormat="1" ht="18.75" customHeight="1">
      <c r="A9" s="579" t="s">
        <v>313</v>
      </c>
      <c r="B9" s="578">
        <v>3071.7780000000007</v>
      </c>
      <c r="C9" s="577">
        <v>1554.373</v>
      </c>
      <c r="D9" s="577">
        <f t="shared" si="0"/>
        <v>4626.151000000001</v>
      </c>
      <c r="E9" s="576">
        <f t="shared" si="1"/>
        <v>0.11965870086293456</v>
      </c>
      <c r="F9" s="578">
        <v>3734.9309999999996</v>
      </c>
      <c r="G9" s="577">
        <v>1384.1009999999999</v>
      </c>
      <c r="H9" s="577">
        <f t="shared" si="2"/>
        <v>5119.031999999999</v>
      </c>
      <c r="I9" s="576">
        <f>(D9/H9-1)</f>
        <v>-0.09628402401078928</v>
      </c>
      <c r="J9" s="578">
        <v>42996.480000000054</v>
      </c>
      <c r="K9" s="577">
        <v>16198.472</v>
      </c>
      <c r="L9" s="577">
        <f t="shared" si="3"/>
        <v>59194.952000000056</v>
      </c>
      <c r="M9" s="576">
        <f t="shared" si="4"/>
        <v>0.12361891745409274</v>
      </c>
      <c r="N9" s="577">
        <v>44263.437000000005</v>
      </c>
      <c r="O9" s="577">
        <v>13475.28599999999</v>
      </c>
      <c r="P9" s="577">
        <f t="shared" si="5"/>
        <v>57738.723</v>
      </c>
      <c r="Q9" s="576">
        <f t="shared" si="6"/>
        <v>0.0252210115557987</v>
      </c>
    </row>
    <row r="10" spans="1:17" s="571" customFormat="1" ht="18.75" customHeight="1">
      <c r="A10" s="579" t="s">
        <v>312</v>
      </c>
      <c r="B10" s="578">
        <v>332.87</v>
      </c>
      <c r="C10" s="577">
        <v>1043.27</v>
      </c>
      <c r="D10" s="577">
        <f t="shared" si="0"/>
        <v>1376.1399999999999</v>
      </c>
      <c r="E10" s="576">
        <f t="shared" si="1"/>
        <v>0.035594844311290036</v>
      </c>
      <c r="F10" s="578">
        <v>351.087</v>
      </c>
      <c r="G10" s="577">
        <v>1237.427</v>
      </c>
      <c r="H10" s="577">
        <f t="shared" si="2"/>
        <v>1588.514</v>
      </c>
      <c r="I10" s="576">
        <f>(D10/H10-1)</f>
        <v>-0.13369350222912735</v>
      </c>
      <c r="J10" s="578">
        <v>3400.2419999999993</v>
      </c>
      <c r="K10" s="577">
        <v>11010.056999999997</v>
      </c>
      <c r="L10" s="577">
        <f t="shared" si="3"/>
        <v>14410.298999999995</v>
      </c>
      <c r="M10" s="576">
        <f t="shared" si="4"/>
        <v>0.03009353842486084</v>
      </c>
      <c r="N10" s="577">
        <v>2502.7040000000015</v>
      </c>
      <c r="O10" s="577">
        <v>10747.443000000005</v>
      </c>
      <c r="P10" s="577">
        <f t="shared" si="5"/>
        <v>13250.147000000006</v>
      </c>
      <c r="Q10" s="576">
        <f t="shared" si="6"/>
        <v>0.08755767011490434</v>
      </c>
    </row>
    <row r="11" spans="1:17" s="571" customFormat="1" ht="18.75" customHeight="1">
      <c r="A11" s="579" t="s">
        <v>310</v>
      </c>
      <c r="B11" s="578">
        <v>55.51</v>
      </c>
      <c r="C11" s="577">
        <v>577.604</v>
      </c>
      <c r="D11" s="577">
        <f t="shared" si="0"/>
        <v>633.114</v>
      </c>
      <c r="E11" s="576">
        <f t="shared" si="1"/>
        <v>0.016375945951209968</v>
      </c>
      <c r="F11" s="578">
        <v>55.783</v>
      </c>
      <c r="G11" s="577">
        <v>562.559</v>
      </c>
      <c r="H11" s="577">
        <f t="shared" si="2"/>
        <v>618.342</v>
      </c>
      <c r="I11" s="576">
        <f>(D11/H11-1)</f>
        <v>0.0238896921121321</v>
      </c>
      <c r="J11" s="578">
        <v>1077.7139999999997</v>
      </c>
      <c r="K11" s="577">
        <v>5791.625</v>
      </c>
      <c r="L11" s="577">
        <f t="shared" si="3"/>
        <v>6869.339</v>
      </c>
      <c r="M11" s="576">
        <f t="shared" si="4"/>
        <v>0.014345484236648746</v>
      </c>
      <c r="N11" s="577">
        <v>671.0089999999998</v>
      </c>
      <c r="O11" s="577">
        <v>5161.578999999998</v>
      </c>
      <c r="P11" s="577">
        <f t="shared" si="5"/>
        <v>5832.587999999998</v>
      </c>
      <c r="Q11" s="576">
        <f t="shared" si="6"/>
        <v>0.17775145441440454</v>
      </c>
    </row>
    <row r="12" spans="1:17" s="571" customFormat="1" ht="18.75" customHeight="1">
      <c r="A12" s="579" t="s">
        <v>305</v>
      </c>
      <c r="B12" s="578">
        <v>13.222</v>
      </c>
      <c r="C12" s="577">
        <v>36.525</v>
      </c>
      <c r="D12" s="577">
        <f t="shared" si="0"/>
        <v>49.747</v>
      </c>
      <c r="E12" s="576">
        <f t="shared" si="1"/>
        <v>0.001286741697758764</v>
      </c>
      <c r="F12" s="578">
        <v>0</v>
      </c>
      <c r="G12" s="577">
        <v>0</v>
      </c>
      <c r="H12" s="577">
        <f t="shared" si="2"/>
        <v>0</v>
      </c>
      <c r="I12" s="576"/>
      <c r="J12" s="578">
        <v>15.228</v>
      </c>
      <c r="K12" s="577">
        <v>54.103</v>
      </c>
      <c r="L12" s="577">
        <f t="shared" si="3"/>
        <v>69.331</v>
      </c>
      <c r="M12" s="576">
        <f t="shared" si="4"/>
        <v>0.00014478638594064063</v>
      </c>
      <c r="N12" s="577">
        <v>0</v>
      </c>
      <c r="O12" s="577">
        <v>4.372</v>
      </c>
      <c r="P12" s="577">
        <f t="shared" si="5"/>
        <v>4.372</v>
      </c>
      <c r="Q12" s="576">
        <f t="shared" si="6"/>
        <v>14.857959743824338</v>
      </c>
    </row>
    <row r="13" spans="1:17" s="571" customFormat="1" ht="18.75" customHeight="1" thickBot="1">
      <c r="A13" s="575" t="s">
        <v>232</v>
      </c>
      <c r="B13" s="574">
        <v>22.16</v>
      </c>
      <c r="C13" s="573">
        <v>29.696000000000005</v>
      </c>
      <c r="D13" s="573">
        <f t="shared" si="0"/>
        <v>51.85600000000001</v>
      </c>
      <c r="E13" s="572">
        <f t="shared" si="1"/>
        <v>0.0013412924895768285</v>
      </c>
      <c r="F13" s="574">
        <v>14.241</v>
      </c>
      <c r="G13" s="573">
        <v>33.506</v>
      </c>
      <c r="H13" s="573">
        <f t="shared" si="2"/>
        <v>47.747</v>
      </c>
      <c r="I13" s="572">
        <f>(D13/H13-1)</f>
        <v>0.08605776279137967</v>
      </c>
      <c r="J13" s="574">
        <v>295.5759999999999</v>
      </c>
      <c r="K13" s="573">
        <v>398.683</v>
      </c>
      <c r="L13" s="573">
        <f t="shared" si="3"/>
        <v>694.2589999999999</v>
      </c>
      <c r="M13" s="572">
        <f t="shared" si="4"/>
        <v>0.0014498456897601823</v>
      </c>
      <c r="N13" s="574">
        <v>251.98700000000002</v>
      </c>
      <c r="O13" s="573">
        <v>166.88400000000001</v>
      </c>
      <c r="P13" s="573">
        <f t="shared" si="5"/>
        <v>418.87100000000004</v>
      </c>
      <c r="Q13" s="572">
        <f t="shared" si="6"/>
        <v>0.6574530105927596</v>
      </c>
    </row>
    <row r="14" ht="14.25">
      <c r="A14" s="295" t="s">
        <v>336</v>
      </c>
    </row>
    <row r="15" spans="1:3" ht="14.25">
      <c r="A15" s="570" t="s">
        <v>335</v>
      </c>
      <c r="B15" s="536"/>
      <c r="C15" s="536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14:Q65536 I14:I65536 Q2:Q6 I1:I6">
    <cfRule type="cellIs" priority="5" dxfId="78" operator="lessThan" stopIfTrue="1">
      <formula>0</formula>
    </cfRule>
  </conditionalFormatting>
  <conditionalFormatting sqref="I7:I12 Q7:Q12">
    <cfRule type="cellIs" priority="6" dxfId="79" operator="lessThan" stopIfTrue="1">
      <formula>0</formula>
    </cfRule>
    <cfRule type="cellIs" priority="7" dxfId="81" operator="greaterThanOrEqual" stopIfTrue="1">
      <formula>0</formula>
    </cfRule>
  </conditionalFormatting>
  <conditionalFormatting sqref="I13">
    <cfRule type="cellIs" priority="3" dxfId="79" operator="lessThan" stopIfTrue="1">
      <formula>0</formula>
    </cfRule>
    <cfRule type="cellIs" priority="4" dxfId="81" operator="greaterThanOrEqual" stopIfTrue="1">
      <formula>0</formula>
    </cfRule>
  </conditionalFormatting>
  <conditionalFormatting sqref="Q13">
    <cfRule type="cellIs" priority="1" dxfId="79" operator="lessThan" stopIfTrue="1">
      <formula>0</formula>
    </cfRule>
    <cfRule type="cellIs" priority="2" dxfId="81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7"/>
  <sheetViews>
    <sheetView showGridLines="0" zoomScale="88" zoomScaleNormal="88" zoomScalePageLayoutView="0" workbookViewId="0" topLeftCell="A7">
      <selection activeCell="K10" sqref="K10"/>
    </sheetView>
  </sheetViews>
  <sheetFormatPr defaultColWidth="11.421875" defaultRowHeight="1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8" width="10.00390625" style="1" customWidth="1"/>
    <col min="9" max="9" width="10.57421875" style="1" customWidth="1"/>
    <col min="10" max="10" width="9.57421875" style="1" customWidth="1"/>
    <col min="11" max="11" width="10.421875" style="1" customWidth="1"/>
    <col min="12" max="12" width="9.14062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638" t="s">
        <v>36</v>
      </c>
      <c r="P1" s="639"/>
    </row>
    <row r="2" ht="5.25" customHeight="1"/>
    <row r="3" ht="4.5" customHeight="1" thickBot="1"/>
    <row r="4" spans="1:16" ht="13.5" customHeight="1" thickTop="1">
      <c r="A4" s="640" t="s">
        <v>35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2"/>
    </row>
    <row r="5" spans="1:16" ht="12.75" customHeight="1">
      <c r="A5" s="643"/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5"/>
    </row>
    <row r="6" spans="1:16" ht="5.25" customHeight="1" thickBot="1">
      <c r="A6" s="190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8"/>
      <c r="P6" s="187"/>
    </row>
    <row r="7" spans="1:16" ht="16.5" customHeight="1" thickTop="1">
      <c r="A7" s="186"/>
      <c r="B7" s="185"/>
      <c r="C7" s="654" t="s">
        <v>34</v>
      </c>
      <c r="D7" s="655"/>
      <c r="E7" s="655"/>
      <c r="F7" s="672"/>
      <c r="G7" s="679" t="s">
        <v>33</v>
      </c>
      <c r="H7" s="680"/>
      <c r="I7" s="680"/>
      <c r="J7" s="680"/>
      <c r="K7" s="680"/>
      <c r="L7" s="680"/>
      <c r="M7" s="680"/>
      <c r="N7" s="680"/>
      <c r="O7" s="646" t="s">
        <v>32</v>
      </c>
      <c r="P7" s="647"/>
    </row>
    <row r="8" spans="1:16" ht="3.75" customHeight="1" thickBot="1">
      <c r="A8" s="179"/>
      <c r="B8" s="178"/>
      <c r="C8" s="673"/>
      <c r="D8" s="674"/>
      <c r="E8" s="674"/>
      <c r="F8" s="675"/>
      <c r="G8" s="681"/>
      <c r="H8" s="682"/>
      <c r="I8" s="682"/>
      <c r="J8" s="682"/>
      <c r="K8" s="682"/>
      <c r="L8" s="682"/>
      <c r="M8" s="682"/>
      <c r="N8" s="682"/>
      <c r="O8" s="184"/>
      <c r="P8" s="183"/>
    </row>
    <row r="9" spans="1:16" ht="21.75" customHeight="1" thickBot="1" thickTop="1">
      <c r="A9" s="652" t="s">
        <v>31</v>
      </c>
      <c r="B9" s="653"/>
      <c r="C9" s="656" t="s">
        <v>28</v>
      </c>
      <c r="D9" s="659" t="s">
        <v>30</v>
      </c>
      <c r="E9" s="662" t="s">
        <v>29</v>
      </c>
      <c r="F9" s="669" t="s">
        <v>27</v>
      </c>
      <c r="G9" s="654" t="s">
        <v>28</v>
      </c>
      <c r="H9" s="655"/>
      <c r="I9" s="655"/>
      <c r="J9" s="182" t="s">
        <v>30</v>
      </c>
      <c r="K9" s="181"/>
      <c r="L9" s="180"/>
      <c r="M9" s="683" t="s">
        <v>29</v>
      </c>
      <c r="N9" s="676" t="s">
        <v>27</v>
      </c>
      <c r="O9" s="665" t="s">
        <v>28</v>
      </c>
      <c r="P9" s="667" t="s">
        <v>27</v>
      </c>
    </row>
    <row r="10" spans="1:16" ht="9" customHeight="1">
      <c r="A10" s="179"/>
      <c r="B10" s="178"/>
      <c r="C10" s="657"/>
      <c r="D10" s="660"/>
      <c r="E10" s="663"/>
      <c r="F10" s="670"/>
      <c r="G10" s="176" t="s">
        <v>26</v>
      </c>
      <c r="H10" s="175" t="s">
        <v>26</v>
      </c>
      <c r="I10" s="177" t="s">
        <v>26</v>
      </c>
      <c r="J10" s="176" t="s">
        <v>26</v>
      </c>
      <c r="K10" s="175" t="s">
        <v>26</v>
      </c>
      <c r="L10" s="174" t="s">
        <v>26</v>
      </c>
      <c r="M10" s="684"/>
      <c r="N10" s="677"/>
      <c r="O10" s="666"/>
      <c r="P10" s="668"/>
    </row>
    <row r="11" spans="1:16" ht="15.75" customHeight="1" thickBot="1">
      <c r="A11" s="173"/>
      <c r="B11" s="172"/>
      <c r="C11" s="658"/>
      <c r="D11" s="661"/>
      <c r="E11" s="664"/>
      <c r="F11" s="671"/>
      <c r="G11" s="170" t="s">
        <v>25</v>
      </c>
      <c r="H11" s="169" t="s">
        <v>24</v>
      </c>
      <c r="I11" s="171" t="s">
        <v>21</v>
      </c>
      <c r="J11" s="170" t="s">
        <v>23</v>
      </c>
      <c r="K11" s="169" t="s">
        <v>22</v>
      </c>
      <c r="L11" s="168" t="s">
        <v>21</v>
      </c>
      <c r="M11" s="685"/>
      <c r="N11" s="678"/>
      <c r="O11" s="666"/>
      <c r="P11" s="668"/>
    </row>
    <row r="12" spans="1:16" ht="18" customHeight="1" thickTop="1">
      <c r="A12" s="648">
        <v>2009</v>
      </c>
      <c r="B12" s="80" t="s">
        <v>20</v>
      </c>
      <c r="C12" s="164">
        <v>733018</v>
      </c>
      <c r="D12" s="167">
        <v>6483.820000000001</v>
      </c>
      <c r="E12" s="166">
        <v>898.682</v>
      </c>
      <c r="F12" s="165">
        <f aca="true" t="shared" si="0" ref="F12:F36">E12+D12</f>
        <v>7382.502</v>
      </c>
      <c r="G12" s="164">
        <v>268696</v>
      </c>
      <c r="H12" s="163">
        <v>240173</v>
      </c>
      <c r="I12" s="162">
        <f aca="true" t="shared" si="1" ref="I12:I23">H12+G12</f>
        <v>508869</v>
      </c>
      <c r="J12" s="161">
        <v>23960.495000000003</v>
      </c>
      <c r="K12" s="160">
        <v>10490.597</v>
      </c>
      <c r="L12" s="159">
        <f aca="true" t="shared" si="2" ref="L12:L23">K12+J12</f>
        <v>34451.092000000004</v>
      </c>
      <c r="M12" s="158">
        <v>393.9170000000001</v>
      </c>
      <c r="N12" s="157">
        <f aca="true" t="shared" si="3" ref="N12:N36">M12+L12</f>
        <v>34845.009000000005</v>
      </c>
      <c r="O12" s="156">
        <f aca="true" t="shared" si="4" ref="O12:O23">I12+C12</f>
        <v>1241887</v>
      </c>
      <c r="P12" s="155">
        <f aca="true" t="shared" si="5" ref="P12:P23">N12+F12</f>
        <v>42227.511000000006</v>
      </c>
    </row>
    <row r="13" spans="1:16" s="154" customFormat="1" ht="18" customHeight="1">
      <c r="A13" s="649"/>
      <c r="B13" s="80" t="s">
        <v>19</v>
      </c>
      <c r="C13" s="87">
        <v>668872</v>
      </c>
      <c r="D13" s="134">
        <v>7666.226000000006</v>
      </c>
      <c r="E13" s="133">
        <v>1067.4029999999998</v>
      </c>
      <c r="F13" s="132">
        <f t="shared" si="0"/>
        <v>8733.629000000006</v>
      </c>
      <c r="G13" s="87">
        <v>192435</v>
      </c>
      <c r="H13" s="86">
        <v>178630</v>
      </c>
      <c r="I13" s="130">
        <f t="shared" si="1"/>
        <v>371065</v>
      </c>
      <c r="J13" s="129">
        <v>22922.131999999994</v>
      </c>
      <c r="K13" s="128">
        <v>10971.667000000001</v>
      </c>
      <c r="L13" s="127">
        <f t="shared" si="2"/>
        <v>33893.799</v>
      </c>
      <c r="M13" s="126">
        <v>476.24999999999994</v>
      </c>
      <c r="N13" s="125">
        <f t="shared" si="3"/>
        <v>34370.049</v>
      </c>
      <c r="O13" s="149">
        <f t="shared" si="4"/>
        <v>1039937</v>
      </c>
      <c r="P13" s="110">
        <f t="shared" si="5"/>
        <v>43103.67800000001</v>
      </c>
    </row>
    <row r="14" spans="1:16" ht="18" customHeight="1">
      <c r="A14" s="649"/>
      <c r="B14" s="80" t="s">
        <v>18</v>
      </c>
      <c r="C14" s="87">
        <v>744157</v>
      </c>
      <c r="D14" s="134">
        <v>8528.449999999997</v>
      </c>
      <c r="E14" s="133">
        <v>1100.859</v>
      </c>
      <c r="F14" s="132">
        <f t="shared" si="0"/>
        <v>9629.308999999997</v>
      </c>
      <c r="G14" s="87">
        <v>213521</v>
      </c>
      <c r="H14" s="86">
        <v>191654</v>
      </c>
      <c r="I14" s="130">
        <f t="shared" si="1"/>
        <v>405175</v>
      </c>
      <c r="J14" s="153">
        <v>20956.708999999995</v>
      </c>
      <c r="K14" s="128">
        <v>11939.231999999996</v>
      </c>
      <c r="L14" s="127">
        <f t="shared" si="2"/>
        <v>32895.94099999999</v>
      </c>
      <c r="M14" s="126">
        <v>524.753</v>
      </c>
      <c r="N14" s="125">
        <f t="shared" si="3"/>
        <v>33420.69399999999</v>
      </c>
      <c r="O14" s="149">
        <f t="shared" si="4"/>
        <v>1149332</v>
      </c>
      <c r="P14" s="110">
        <f t="shared" si="5"/>
        <v>43050.00299999998</v>
      </c>
    </row>
    <row r="15" spans="1:16" ht="18" customHeight="1">
      <c r="A15" s="649"/>
      <c r="B15" s="80" t="s">
        <v>17</v>
      </c>
      <c r="C15" s="87">
        <v>755671</v>
      </c>
      <c r="D15" s="134">
        <v>7651.128999999993</v>
      </c>
      <c r="E15" s="133">
        <v>1101.4259999999997</v>
      </c>
      <c r="F15" s="132">
        <f t="shared" si="0"/>
        <v>8752.554999999993</v>
      </c>
      <c r="G15" s="87">
        <v>211311</v>
      </c>
      <c r="H15" s="86">
        <v>206202</v>
      </c>
      <c r="I15" s="130">
        <f t="shared" si="1"/>
        <v>417513</v>
      </c>
      <c r="J15" s="129">
        <v>28613.039000000008</v>
      </c>
      <c r="K15" s="128">
        <v>12279.337000000003</v>
      </c>
      <c r="L15" s="127">
        <f t="shared" si="2"/>
        <v>40892.37600000001</v>
      </c>
      <c r="M15" s="126">
        <v>422.771</v>
      </c>
      <c r="N15" s="125">
        <f t="shared" si="3"/>
        <v>41315.14700000001</v>
      </c>
      <c r="O15" s="149">
        <f t="shared" si="4"/>
        <v>1173184</v>
      </c>
      <c r="P15" s="110">
        <f t="shared" si="5"/>
        <v>50067.702000000005</v>
      </c>
    </row>
    <row r="16" spans="1:16" s="152" customFormat="1" ht="18" customHeight="1">
      <c r="A16" s="649"/>
      <c r="B16" s="80" t="s">
        <v>16</v>
      </c>
      <c r="C16" s="87">
        <v>724014</v>
      </c>
      <c r="D16" s="134">
        <v>7934.0949999999975</v>
      </c>
      <c r="E16" s="133">
        <v>1165.6030000000003</v>
      </c>
      <c r="F16" s="132">
        <f t="shared" si="0"/>
        <v>9099.697999999999</v>
      </c>
      <c r="G16" s="87">
        <v>200323</v>
      </c>
      <c r="H16" s="86">
        <v>193831</v>
      </c>
      <c r="I16" s="130">
        <f t="shared" si="1"/>
        <v>394154</v>
      </c>
      <c r="J16" s="129">
        <v>24819.528999999977</v>
      </c>
      <c r="K16" s="128">
        <v>12358.210000000005</v>
      </c>
      <c r="L16" s="127">
        <f t="shared" si="2"/>
        <v>37177.73899999998</v>
      </c>
      <c r="M16" s="126">
        <v>527.3499999999998</v>
      </c>
      <c r="N16" s="125">
        <f t="shared" si="3"/>
        <v>37705.08899999998</v>
      </c>
      <c r="O16" s="149">
        <f t="shared" si="4"/>
        <v>1118168</v>
      </c>
      <c r="P16" s="110">
        <f t="shared" si="5"/>
        <v>46804.786999999975</v>
      </c>
    </row>
    <row r="17" spans="1:16" s="138" customFormat="1" ht="18" customHeight="1">
      <c r="A17" s="649"/>
      <c r="B17" s="80" t="s">
        <v>15</v>
      </c>
      <c r="C17" s="87">
        <v>823588</v>
      </c>
      <c r="D17" s="134">
        <v>7728.895999999994</v>
      </c>
      <c r="E17" s="133">
        <v>1048.1100000000006</v>
      </c>
      <c r="F17" s="132">
        <f t="shared" si="0"/>
        <v>8777.005999999994</v>
      </c>
      <c r="G17" s="87">
        <v>247368</v>
      </c>
      <c r="H17" s="86">
        <v>250328</v>
      </c>
      <c r="I17" s="130">
        <f t="shared" si="1"/>
        <v>497696</v>
      </c>
      <c r="J17" s="129">
        <v>20468.38300000001</v>
      </c>
      <c r="K17" s="128">
        <v>11053.642</v>
      </c>
      <c r="L17" s="127">
        <f t="shared" si="2"/>
        <v>31522.02500000001</v>
      </c>
      <c r="M17" s="126">
        <v>484.78</v>
      </c>
      <c r="N17" s="125">
        <f t="shared" si="3"/>
        <v>32006.805000000008</v>
      </c>
      <c r="O17" s="149">
        <f t="shared" si="4"/>
        <v>1321284</v>
      </c>
      <c r="P17" s="110">
        <f t="shared" si="5"/>
        <v>40783.811</v>
      </c>
    </row>
    <row r="18" spans="1:16" s="137" customFormat="1" ht="18" customHeight="1">
      <c r="A18" s="649"/>
      <c r="B18" s="80" t="s">
        <v>14</v>
      </c>
      <c r="C18" s="87">
        <v>925096</v>
      </c>
      <c r="D18" s="134">
        <v>7894.994</v>
      </c>
      <c r="E18" s="133">
        <v>1272.103</v>
      </c>
      <c r="F18" s="132">
        <f t="shared" si="0"/>
        <v>9167.097</v>
      </c>
      <c r="G18" s="87">
        <v>245574</v>
      </c>
      <c r="H18" s="86">
        <v>281837</v>
      </c>
      <c r="I18" s="130">
        <f t="shared" si="1"/>
        <v>527411</v>
      </c>
      <c r="J18" s="129">
        <v>19785.65999999999</v>
      </c>
      <c r="K18" s="128">
        <v>10941.337000000003</v>
      </c>
      <c r="L18" s="127">
        <f t="shared" si="2"/>
        <v>30726.996999999992</v>
      </c>
      <c r="M18" s="126">
        <v>582.0060000000003</v>
      </c>
      <c r="N18" s="125">
        <f t="shared" si="3"/>
        <v>31309.002999999993</v>
      </c>
      <c r="O18" s="149">
        <f t="shared" si="4"/>
        <v>1452507</v>
      </c>
      <c r="P18" s="110">
        <f t="shared" si="5"/>
        <v>40476.09999999999</v>
      </c>
    </row>
    <row r="19" spans="1:16" s="136" customFormat="1" ht="18" customHeight="1">
      <c r="A19" s="649"/>
      <c r="B19" s="80" t="s">
        <v>13</v>
      </c>
      <c r="C19" s="87">
        <v>924951</v>
      </c>
      <c r="D19" s="134">
        <v>7356.128999999996</v>
      </c>
      <c r="E19" s="133">
        <v>1212.6119999999999</v>
      </c>
      <c r="F19" s="132">
        <f t="shared" si="0"/>
        <v>8568.740999999996</v>
      </c>
      <c r="G19" s="87">
        <v>272824</v>
      </c>
      <c r="H19" s="86">
        <v>247906</v>
      </c>
      <c r="I19" s="130">
        <f t="shared" si="1"/>
        <v>520730</v>
      </c>
      <c r="J19" s="129">
        <v>20499.90400000001</v>
      </c>
      <c r="K19" s="128">
        <v>11079.870999999997</v>
      </c>
      <c r="L19" s="127">
        <f t="shared" si="2"/>
        <v>31579.77500000001</v>
      </c>
      <c r="M19" s="126">
        <v>521.1679999999999</v>
      </c>
      <c r="N19" s="125">
        <f t="shared" si="3"/>
        <v>32100.94300000001</v>
      </c>
      <c r="O19" s="149">
        <f t="shared" si="4"/>
        <v>1445681</v>
      </c>
      <c r="P19" s="110">
        <f t="shared" si="5"/>
        <v>40669.68400000001</v>
      </c>
    </row>
    <row r="20" spans="1:16" ht="18" customHeight="1">
      <c r="A20" s="649"/>
      <c r="B20" s="80" t="s">
        <v>12</v>
      </c>
      <c r="C20" s="87">
        <v>871266</v>
      </c>
      <c r="D20" s="134">
        <v>7793.950999999997</v>
      </c>
      <c r="E20" s="133">
        <v>1278.5389999999993</v>
      </c>
      <c r="F20" s="132">
        <f t="shared" si="0"/>
        <v>9072.489999999996</v>
      </c>
      <c r="G20" s="87">
        <v>225784</v>
      </c>
      <c r="H20" s="86">
        <v>199427</v>
      </c>
      <c r="I20" s="130">
        <f t="shared" si="1"/>
        <v>425211</v>
      </c>
      <c r="J20" s="129">
        <v>22213.030999999984</v>
      </c>
      <c r="K20" s="128">
        <v>12476.045000000002</v>
      </c>
      <c r="L20" s="127">
        <f t="shared" si="2"/>
        <v>34689.07599999999</v>
      </c>
      <c r="M20" s="126">
        <v>570.8090000000001</v>
      </c>
      <c r="N20" s="125">
        <f t="shared" si="3"/>
        <v>35259.88499999999</v>
      </c>
      <c r="O20" s="149">
        <f t="shared" si="4"/>
        <v>1296477</v>
      </c>
      <c r="P20" s="110">
        <f t="shared" si="5"/>
        <v>44332.374999999985</v>
      </c>
    </row>
    <row r="21" spans="1:16" s="151" customFormat="1" ht="18" customHeight="1">
      <c r="A21" s="650"/>
      <c r="B21" s="80" t="s">
        <v>11</v>
      </c>
      <c r="C21" s="87">
        <v>998863</v>
      </c>
      <c r="D21" s="134">
        <v>8195.342999999999</v>
      </c>
      <c r="E21" s="133">
        <v>1339.1940000000004</v>
      </c>
      <c r="F21" s="132">
        <f t="shared" si="0"/>
        <v>9534.537</v>
      </c>
      <c r="G21" s="87">
        <v>229128</v>
      </c>
      <c r="H21" s="86">
        <v>235013</v>
      </c>
      <c r="I21" s="130">
        <f t="shared" si="1"/>
        <v>464141</v>
      </c>
      <c r="J21" s="129">
        <v>26325.309000000016</v>
      </c>
      <c r="K21" s="128">
        <v>15938.195000000003</v>
      </c>
      <c r="L21" s="127">
        <f t="shared" si="2"/>
        <v>42263.504000000015</v>
      </c>
      <c r="M21" s="126">
        <v>638.6080000000002</v>
      </c>
      <c r="N21" s="125">
        <f t="shared" si="3"/>
        <v>42902.112000000016</v>
      </c>
      <c r="O21" s="149">
        <f t="shared" si="4"/>
        <v>1463004</v>
      </c>
      <c r="P21" s="110">
        <f t="shared" si="5"/>
        <v>52436.64900000002</v>
      </c>
    </row>
    <row r="22" spans="1:16" ht="18" customHeight="1">
      <c r="A22" s="649"/>
      <c r="B22" s="123" t="s">
        <v>10</v>
      </c>
      <c r="C22" s="122">
        <v>944194</v>
      </c>
      <c r="D22" s="121">
        <v>7647.925000000003</v>
      </c>
      <c r="E22" s="120">
        <v>1240.4259999999997</v>
      </c>
      <c r="F22" s="119">
        <f t="shared" si="0"/>
        <v>8888.351000000002</v>
      </c>
      <c r="G22" s="122">
        <v>217081</v>
      </c>
      <c r="H22" s="117">
        <v>238904</v>
      </c>
      <c r="I22" s="116">
        <f t="shared" si="1"/>
        <v>455985</v>
      </c>
      <c r="J22" s="115">
        <v>23877.136</v>
      </c>
      <c r="K22" s="114">
        <v>15340.528999999988</v>
      </c>
      <c r="L22" s="113">
        <f t="shared" si="2"/>
        <v>39217.664999999986</v>
      </c>
      <c r="M22" s="112">
        <v>684.8539999999997</v>
      </c>
      <c r="N22" s="150">
        <f t="shared" si="3"/>
        <v>39902.518999999986</v>
      </c>
      <c r="O22" s="149">
        <f t="shared" si="4"/>
        <v>1400179</v>
      </c>
      <c r="P22" s="110">
        <f t="shared" si="5"/>
        <v>48790.86999999999</v>
      </c>
    </row>
    <row r="23" spans="1:16" s="146" customFormat="1" ht="18" customHeight="1" thickBot="1">
      <c r="A23" s="651"/>
      <c r="B23" s="107" t="s">
        <v>9</v>
      </c>
      <c r="C23" s="106">
        <v>1043194</v>
      </c>
      <c r="D23" s="105">
        <v>9780.840000000004</v>
      </c>
      <c r="E23" s="104">
        <v>1390.595</v>
      </c>
      <c r="F23" s="103">
        <f t="shared" si="0"/>
        <v>11171.435000000003</v>
      </c>
      <c r="G23" s="106">
        <v>240984</v>
      </c>
      <c r="H23" s="101">
        <v>294563</v>
      </c>
      <c r="I23" s="100">
        <f t="shared" si="1"/>
        <v>535547</v>
      </c>
      <c r="J23" s="99">
        <v>24601.020999999986</v>
      </c>
      <c r="K23" s="98">
        <v>16807.95899999999</v>
      </c>
      <c r="L23" s="97">
        <f t="shared" si="2"/>
        <v>41408.97999999998</v>
      </c>
      <c r="M23" s="96">
        <v>950.9329999999999</v>
      </c>
      <c r="N23" s="148">
        <f t="shared" si="3"/>
        <v>42359.91299999998</v>
      </c>
      <c r="O23" s="147">
        <f t="shared" si="4"/>
        <v>1578741</v>
      </c>
      <c r="P23" s="93">
        <f t="shared" si="5"/>
        <v>53531.34799999998</v>
      </c>
    </row>
    <row r="24" spans="1:16" ht="3.75" customHeight="1">
      <c r="A24" s="145"/>
      <c r="B24" s="144"/>
      <c r="C24" s="143"/>
      <c r="D24" s="142"/>
      <c r="E24" s="141"/>
      <c r="F24" s="140">
        <f t="shared" si="0"/>
        <v>0</v>
      </c>
      <c r="G24" s="66"/>
      <c r="H24" s="65"/>
      <c r="I24" s="67"/>
      <c r="J24" s="66"/>
      <c r="K24" s="65"/>
      <c r="L24" s="64"/>
      <c r="M24" s="139"/>
      <c r="N24" s="62">
        <f t="shared" si="3"/>
        <v>0</v>
      </c>
      <c r="O24" s="90"/>
      <c r="P24" s="60"/>
    </row>
    <row r="25" spans="1:16" ht="18" customHeight="1">
      <c r="A25" s="637"/>
      <c r="B25" s="80" t="s">
        <v>20</v>
      </c>
      <c r="C25" s="87">
        <v>1024970</v>
      </c>
      <c r="D25" s="134">
        <v>7086.655000000001</v>
      </c>
      <c r="E25" s="133">
        <v>1003.5830000000001</v>
      </c>
      <c r="F25" s="132">
        <f t="shared" si="0"/>
        <v>8090.238000000001</v>
      </c>
      <c r="G25" s="131">
        <v>284288</v>
      </c>
      <c r="H25" s="86">
        <v>261693</v>
      </c>
      <c r="I25" s="130">
        <f aca="true" t="shared" si="6" ref="I25:I36">H25+G25</f>
        <v>545981</v>
      </c>
      <c r="J25" s="129">
        <v>27088.933999999997</v>
      </c>
      <c r="K25" s="128">
        <v>14213.623000000003</v>
      </c>
      <c r="L25" s="127">
        <f aca="true" t="shared" si="7" ref="L25:L36">K25+J25</f>
        <v>41302.557</v>
      </c>
      <c r="M25" s="126">
        <v>630.667</v>
      </c>
      <c r="N25" s="125">
        <f t="shared" si="3"/>
        <v>41933.224</v>
      </c>
      <c r="O25" s="111">
        <f aca="true" t="shared" si="8" ref="O25:O36">I25+C25</f>
        <v>1570951</v>
      </c>
      <c r="P25" s="110">
        <f aca="true" t="shared" si="9" ref="P25:P36">N25+F25</f>
        <v>50023.462</v>
      </c>
    </row>
    <row r="26" spans="1:16" ht="18" customHeight="1">
      <c r="A26" s="637"/>
      <c r="B26" s="80" t="s">
        <v>19</v>
      </c>
      <c r="C26" s="87">
        <v>928323</v>
      </c>
      <c r="D26" s="134">
        <v>7931.109999999997</v>
      </c>
      <c r="E26" s="133">
        <v>1135.9940000000004</v>
      </c>
      <c r="F26" s="132">
        <f t="shared" si="0"/>
        <v>9067.103999999998</v>
      </c>
      <c r="G26" s="131">
        <v>202715</v>
      </c>
      <c r="H26" s="86">
        <v>188295</v>
      </c>
      <c r="I26" s="130">
        <f t="shared" si="6"/>
        <v>391010</v>
      </c>
      <c r="J26" s="129">
        <v>23549.742999999988</v>
      </c>
      <c r="K26" s="128">
        <v>13644.380000000005</v>
      </c>
      <c r="L26" s="127">
        <f t="shared" si="7"/>
        <v>37194.12299999999</v>
      </c>
      <c r="M26" s="126">
        <v>615.9159999999999</v>
      </c>
      <c r="N26" s="125">
        <f t="shared" si="3"/>
        <v>37810.03899999999</v>
      </c>
      <c r="O26" s="111">
        <f t="shared" si="8"/>
        <v>1319333</v>
      </c>
      <c r="P26" s="110">
        <f t="shared" si="9"/>
        <v>46877.14299999999</v>
      </c>
    </row>
    <row r="27" spans="1:16" ht="18" customHeight="1">
      <c r="A27" s="637"/>
      <c r="B27" s="80" t="s">
        <v>18</v>
      </c>
      <c r="C27" s="87">
        <v>1076945</v>
      </c>
      <c r="D27" s="134">
        <v>9036.668999999996</v>
      </c>
      <c r="E27" s="133">
        <v>1238.8320000000003</v>
      </c>
      <c r="F27" s="132">
        <f t="shared" si="0"/>
        <v>10275.500999999997</v>
      </c>
      <c r="G27" s="131">
        <v>250371</v>
      </c>
      <c r="H27" s="86">
        <v>216855</v>
      </c>
      <c r="I27" s="130">
        <f t="shared" si="6"/>
        <v>467226</v>
      </c>
      <c r="J27" s="129">
        <v>25382.67400000001</v>
      </c>
      <c r="K27" s="128">
        <v>16991.138000000003</v>
      </c>
      <c r="L27" s="127">
        <f t="shared" si="7"/>
        <v>42373.81200000001</v>
      </c>
      <c r="M27" s="126">
        <v>808.5249999999999</v>
      </c>
      <c r="N27" s="125">
        <f t="shared" si="3"/>
        <v>43182.337000000014</v>
      </c>
      <c r="O27" s="111">
        <f t="shared" si="8"/>
        <v>1544171</v>
      </c>
      <c r="P27" s="110">
        <f t="shared" si="9"/>
        <v>53457.83800000001</v>
      </c>
    </row>
    <row r="28" spans="1:16" ht="18" customHeight="1">
      <c r="A28" s="637">
        <v>2010</v>
      </c>
      <c r="B28" s="80" t="s">
        <v>17</v>
      </c>
      <c r="C28" s="87">
        <v>1009177</v>
      </c>
      <c r="D28" s="134">
        <v>7568.481000000003</v>
      </c>
      <c r="E28" s="133">
        <v>1186.8619999999996</v>
      </c>
      <c r="F28" s="132">
        <f t="shared" si="0"/>
        <v>8755.343000000003</v>
      </c>
      <c r="G28" s="131">
        <v>215471</v>
      </c>
      <c r="H28" s="86">
        <v>215500</v>
      </c>
      <c r="I28" s="130">
        <f t="shared" si="6"/>
        <v>430971</v>
      </c>
      <c r="J28" s="129">
        <v>28129.26999999998</v>
      </c>
      <c r="K28" s="128">
        <v>15637.245000000004</v>
      </c>
      <c r="L28" s="127">
        <f t="shared" si="7"/>
        <v>43766.514999999985</v>
      </c>
      <c r="M28" s="126">
        <v>787.1009999999995</v>
      </c>
      <c r="N28" s="125">
        <f t="shared" si="3"/>
        <v>44553.61599999999</v>
      </c>
      <c r="O28" s="111">
        <f t="shared" si="8"/>
        <v>1440148</v>
      </c>
      <c r="P28" s="110">
        <f t="shared" si="9"/>
        <v>53308.95899999999</v>
      </c>
    </row>
    <row r="29" spans="1:16" ht="18" customHeight="1">
      <c r="A29" s="637"/>
      <c r="B29" s="80" t="s">
        <v>16</v>
      </c>
      <c r="C29" s="87">
        <v>1057219</v>
      </c>
      <c r="D29" s="134">
        <v>8599.75</v>
      </c>
      <c r="E29" s="133">
        <v>1165.6399999999999</v>
      </c>
      <c r="F29" s="132">
        <f t="shared" si="0"/>
        <v>9765.39</v>
      </c>
      <c r="G29" s="131">
        <v>226400</v>
      </c>
      <c r="H29" s="86">
        <v>221447</v>
      </c>
      <c r="I29" s="130">
        <f t="shared" si="6"/>
        <v>447847</v>
      </c>
      <c r="J29" s="129">
        <v>25369.495999999985</v>
      </c>
      <c r="K29" s="128">
        <v>16339.443</v>
      </c>
      <c r="L29" s="127">
        <f t="shared" si="7"/>
        <v>41708.938999999984</v>
      </c>
      <c r="M29" s="126">
        <v>721.5259999999998</v>
      </c>
      <c r="N29" s="125">
        <f t="shared" si="3"/>
        <v>42430.46499999998</v>
      </c>
      <c r="O29" s="111">
        <f t="shared" si="8"/>
        <v>1505066</v>
      </c>
      <c r="P29" s="110">
        <f t="shared" si="9"/>
        <v>52195.85499999998</v>
      </c>
    </row>
    <row r="30" spans="1:16" s="138" customFormat="1" ht="18" customHeight="1">
      <c r="A30" s="637"/>
      <c r="B30" s="80" t="s">
        <v>15</v>
      </c>
      <c r="C30" s="87">
        <v>1123329</v>
      </c>
      <c r="D30" s="134">
        <v>8545.662999999997</v>
      </c>
      <c r="E30" s="133">
        <v>1083.4999999999998</v>
      </c>
      <c r="F30" s="132">
        <f t="shared" si="0"/>
        <v>9629.162999999997</v>
      </c>
      <c r="G30" s="131">
        <v>265899</v>
      </c>
      <c r="H30" s="86">
        <v>257366</v>
      </c>
      <c r="I30" s="130">
        <f t="shared" si="6"/>
        <v>523265</v>
      </c>
      <c r="J30" s="129">
        <v>21841.091999999997</v>
      </c>
      <c r="K30" s="128">
        <v>15501.852999999997</v>
      </c>
      <c r="L30" s="127">
        <f t="shared" si="7"/>
        <v>37342.94499999999</v>
      </c>
      <c r="M30" s="126">
        <v>752.5529999999999</v>
      </c>
      <c r="N30" s="125">
        <f t="shared" si="3"/>
        <v>38095.49799999999</v>
      </c>
      <c r="O30" s="111">
        <f t="shared" si="8"/>
        <v>1646594</v>
      </c>
      <c r="P30" s="110">
        <f t="shared" si="9"/>
        <v>47724.66099999999</v>
      </c>
    </row>
    <row r="31" spans="1:16" s="137" customFormat="1" ht="18" customHeight="1">
      <c r="A31" s="124"/>
      <c r="B31" s="80" t="s">
        <v>14</v>
      </c>
      <c r="C31" s="87">
        <v>1223306</v>
      </c>
      <c r="D31" s="134">
        <v>8474.816000000003</v>
      </c>
      <c r="E31" s="133">
        <v>1117.3740000000003</v>
      </c>
      <c r="F31" s="132">
        <f t="shared" si="0"/>
        <v>9592.190000000002</v>
      </c>
      <c r="G31" s="131">
        <v>288296</v>
      </c>
      <c r="H31" s="86">
        <v>323100</v>
      </c>
      <c r="I31" s="130">
        <f t="shared" si="6"/>
        <v>611396</v>
      </c>
      <c r="J31" s="129">
        <v>21729.269000000004</v>
      </c>
      <c r="K31" s="128">
        <v>16479.375000000007</v>
      </c>
      <c r="L31" s="127">
        <f t="shared" si="7"/>
        <v>38208.644000000015</v>
      </c>
      <c r="M31" s="126">
        <v>434.95899999999995</v>
      </c>
      <c r="N31" s="125">
        <f t="shared" si="3"/>
        <v>38643.60300000002</v>
      </c>
      <c r="O31" s="111">
        <f t="shared" si="8"/>
        <v>1834702</v>
      </c>
      <c r="P31" s="110">
        <f t="shared" si="9"/>
        <v>48235.79300000002</v>
      </c>
    </row>
    <row r="32" spans="1:16" s="136" customFormat="1" ht="18" customHeight="1">
      <c r="A32" s="124"/>
      <c r="B32" s="80" t="s">
        <v>13</v>
      </c>
      <c r="C32" s="87">
        <v>1181152</v>
      </c>
      <c r="D32" s="134">
        <v>8164.089999999998</v>
      </c>
      <c r="E32" s="133">
        <v>1180.3080000000004</v>
      </c>
      <c r="F32" s="132">
        <f t="shared" si="0"/>
        <v>9344.398</v>
      </c>
      <c r="G32" s="131">
        <v>310033</v>
      </c>
      <c r="H32" s="86">
        <v>280914</v>
      </c>
      <c r="I32" s="130">
        <f t="shared" si="6"/>
        <v>590947</v>
      </c>
      <c r="J32" s="129">
        <v>21442.39699999999</v>
      </c>
      <c r="K32" s="128">
        <v>15547.732</v>
      </c>
      <c r="L32" s="127">
        <f t="shared" si="7"/>
        <v>36990.128999999986</v>
      </c>
      <c r="M32" s="126">
        <v>358.597</v>
      </c>
      <c r="N32" s="125">
        <f t="shared" si="3"/>
        <v>37348.72599999999</v>
      </c>
      <c r="O32" s="111">
        <f t="shared" si="8"/>
        <v>1772099</v>
      </c>
      <c r="P32" s="110">
        <f t="shared" si="9"/>
        <v>46693.12399999999</v>
      </c>
    </row>
    <row r="33" spans="1:16" ht="18" customHeight="1">
      <c r="A33" s="124"/>
      <c r="B33" s="80" t="s">
        <v>12</v>
      </c>
      <c r="C33" s="87">
        <v>1096850</v>
      </c>
      <c r="D33" s="134">
        <v>9190.755000000006</v>
      </c>
      <c r="E33" s="133">
        <v>1243.1539999999998</v>
      </c>
      <c r="F33" s="132">
        <f t="shared" si="0"/>
        <v>10433.909000000007</v>
      </c>
      <c r="G33" s="131">
        <v>255954</v>
      </c>
      <c r="H33" s="86">
        <v>225061</v>
      </c>
      <c r="I33" s="130">
        <f t="shared" si="6"/>
        <v>481015</v>
      </c>
      <c r="J33" s="129">
        <v>22869.74600000001</v>
      </c>
      <c r="K33" s="128">
        <v>15876.318000000001</v>
      </c>
      <c r="L33" s="127">
        <f t="shared" si="7"/>
        <v>38746.06400000001</v>
      </c>
      <c r="M33" s="126">
        <v>473.58799999999997</v>
      </c>
      <c r="N33" s="125">
        <f t="shared" si="3"/>
        <v>39219.65200000002</v>
      </c>
      <c r="O33" s="111">
        <f t="shared" si="8"/>
        <v>1577865</v>
      </c>
      <c r="P33" s="110">
        <f t="shared" si="9"/>
        <v>49653.56100000002</v>
      </c>
    </row>
    <row r="34" spans="1:16" s="109" customFormat="1" ht="18" customHeight="1">
      <c r="A34" s="135"/>
      <c r="B34" s="80" t="s">
        <v>11</v>
      </c>
      <c r="C34" s="87">
        <v>1206244</v>
      </c>
      <c r="D34" s="134">
        <v>9774.888999999997</v>
      </c>
      <c r="E34" s="133">
        <v>1172.3360000000011</v>
      </c>
      <c r="F34" s="132">
        <f t="shared" si="0"/>
        <v>10947.224999999999</v>
      </c>
      <c r="G34" s="131">
        <v>266448</v>
      </c>
      <c r="H34" s="86">
        <v>269287</v>
      </c>
      <c r="I34" s="130">
        <f t="shared" si="6"/>
        <v>535735</v>
      </c>
      <c r="J34" s="129">
        <v>24179.51000000001</v>
      </c>
      <c r="K34" s="128">
        <v>17619.986000000008</v>
      </c>
      <c r="L34" s="127">
        <f t="shared" si="7"/>
        <v>41799.496000000014</v>
      </c>
      <c r="M34" s="126">
        <v>549.616</v>
      </c>
      <c r="N34" s="125">
        <f t="shared" si="3"/>
        <v>42349.112000000016</v>
      </c>
      <c r="O34" s="111">
        <f t="shared" si="8"/>
        <v>1741979</v>
      </c>
      <c r="P34" s="110">
        <f t="shared" si="9"/>
        <v>53296.337000000014</v>
      </c>
    </row>
    <row r="35" spans="1:16" s="109" customFormat="1" ht="18" customHeight="1">
      <c r="A35" s="124"/>
      <c r="B35" s="123" t="s">
        <v>10</v>
      </c>
      <c r="C35" s="122">
        <v>1128917</v>
      </c>
      <c r="D35" s="121">
        <v>9874.945999999994</v>
      </c>
      <c r="E35" s="120">
        <v>1212.1729999999998</v>
      </c>
      <c r="F35" s="119">
        <f t="shared" si="0"/>
        <v>11087.118999999995</v>
      </c>
      <c r="G35" s="118">
        <v>254276</v>
      </c>
      <c r="H35" s="117">
        <v>265672</v>
      </c>
      <c r="I35" s="116">
        <f t="shared" si="6"/>
        <v>519948</v>
      </c>
      <c r="J35" s="115">
        <v>22703.459</v>
      </c>
      <c r="K35" s="114">
        <v>18052.37</v>
      </c>
      <c r="L35" s="113">
        <f t="shared" si="7"/>
        <v>40755.829</v>
      </c>
      <c r="M35" s="112">
        <v>500.37199999999984</v>
      </c>
      <c r="N35" s="26">
        <f t="shared" si="3"/>
        <v>41256.201</v>
      </c>
      <c r="O35" s="111">
        <f t="shared" si="8"/>
        <v>1648865</v>
      </c>
      <c r="P35" s="110">
        <f t="shared" si="9"/>
        <v>52343.31999999999</v>
      </c>
    </row>
    <row r="36" spans="1:16" s="92" customFormat="1" ht="18" customHeight="1" thickBot="1">
      <c r="A36" s="108"/>
      <c r="B36" s="107" t="s">
        <v>9</v>
      </c>
      <c r="C36" s="106">
        <v>1178714</v>
      </c>
      <c r="D36" s="105">
        <v>10785.714000000005</v>
      </c>
      <c r="E36" s="104">
        <v>1501.8929999999991</v>
      </c>
      <c r="F36" s="103">
        <f t="shared" si="0"/>
        <v>12287.607000000004</v>
      </c>
      <c r="G36" s="102">
        <v>278636</v>
      </c>
      <c r="H36" s="101">
        <v>336863</v>
      </c>
      <c r="I36" s="100">
        <f t="shared" si="6"/>
        <v>615499</v>
      </c>
      <c r="J36" s="99">
        <v>20958.59099999999</v>
      </c>
      <c r="K36" s="98">
        <v>17702.626</v>
      </c>
      <c r="L36" s="97">
        <f t="shared" si="7"/>
        <v>38661.21699999999</v>
      </c>
      <c r="M36" s="96">
        <v>430.221</v>
      </c>
      <c r="N36" s="95">
        <f t="shared" si="3"/>
        <v>39091.43799999999</v>
      </c>
      <c r="O36" s="94">
        <f t="shared" si="8"/>
        <v>1794213</v>
      </c>
      <c r="P36" s="93">
        <f t="shared" si="9"/>
        <v>51379.04499999999</v>
      </c>
    </row>
    <row r="37" spans="1:16" ht="18" customHeight="1">
      <c r="A37" s="91" t="s">
        <v>8</v>
      </c>
      <c r="B37" s="70"/>
      <c r="C37" s="66"/>
      <c r="D37" s="65"/>
      <c r="E37" s="69"/>
      <c r="F37" s="68"/>
      <c r="G37" s="66"/>
      <c r="H37" s="65"/>
      <c r="I37" s="64"/>
      <c r="J37" s="66"/>
      <c r="K37" s="65"/>
      <c r="L37" s="64"/>
      <c r="M37" s="63"/>
      <c r="N37" s="62"/>
      <c r="O37" s="90"/>
      <c r="P37" s="89"/>
    </row>
    <row r="38" spans="1:16" ht="18" customHeight="1">
      <c r="A38" s="59" t="s">
        <v>7</v>
      </c>
      <c r="B38" s="80"/>
      <c r="C38" s="87">
        <f aca="true" t="shared" si="10" ref="C38:P38">SUM(C12:C23)</f>
        <v>10156884</v>
      </c>
      <c r="D38" s="86">
        <f t="shared" si="10"/>
        <v>94661.79799999998</v>
      </c>
      <c r="E38" s="83">
        <f t="shared" si="10"/>
        <v>14115.551999999998</v>
      </c>
      <c r="F38" s="88">
        <f t="shared" si="10"/>
        <v>108777.34999999998</v>
      </c>
      <c r="G38" s="87">
        <f t="shared" si="10"/>
        <v>2765029</v>
      </c>
      <c r="H38" s="86">
        <f t="shared" si="10"/>
        <v>2758468</v>
      </c>
      <c r="I38" s="85">
        <f t="shared" si="10"/>
        <v>5523497</v>
      </c>
      <c r="J38" s="87">
        <f t="shared" si="10"/>
        <v>279042.348</v>
      </c>
      <c r="K38" s="86">
        <f t="shared" si="10"/>
        <v>151676.62099999998</v>
      </c>
      <c r="L38" s="85">
        <f t="shared" si="10"/>
        <v>430718.969</v>
      </c>
      <c r="M38" s="84">
        <f t="shared" si="10"/>
        <v>6778.199</v>
      </c>
      <c r="N38" s="83">
        <f t="shared" si="10"/>
        <v>437497.168</v>
      </c>
      <c r="O38" s="82">
        <f t="shared" si="10"/>
        <v>15680381</v>
      </c>
      <c r="P38" s="81">
        <f t="shared" si="10"/>
        <v>546274.5179999999</v>
      </c>
    </row>
    <row r="39" spans="1:16" ht="18" customHeight="1" thickBot="1">
      <c r="A39" s="59" t="s">
        <v>6</v>
      </c>
      <c r="B39" s="80"/>
      <c r="C39" s="75">
        <f aca="true" t="shared" si="11" ref="C39:P39">SUM(C25:C36)</f>
        <v>13235146</v>
      </c>
      <c r="D39" s="77">
        <f t="shared" si="11"/>
        <v>105033.538</v>
      </c>
      <c r="E39" s="74">
        <f t="shared" si="11"/>
        <v>14241.649000000001</v>
      </c>
      <c r="F39" s="79">
        <f t="shared" si="11"/>
        <v>119275.187</v>
      </c>
      <c r="G39" s="78">
        <f t="shared" si="11"/>
        <v>3098787</v>
      </c>
      <c r="H39" s="77">
        <f t="shared" si="11"/>
        <v>3062053</v>
      </c>
      <c r="I39" s="76">
        <f t="shared" si="11"/>
        <v>6160840</v>
      </c>
      <c r="J39" s="78">
        <f t="shared" si="11"/>
        <v>285244.181</v>
      </c>
      <c r="K39" s="77">
        <f t="shared" si="11"/>
        <v>193606.08900000004</v>
      </c>
      <c r="L39" s="76">
        <f t="shared" si="11"/>
        <v>478850.2700000001</v>
      </c>
      <c r="M39" s="75">
        <f t="shared" si="11"/>
        <v>7063.640999999998</v>
      </c>
      <c r="N39" s="74">
        <f t="shared" si="11"/>
        <v>485913.91099999996</v>
      </c>
      <c r="O39" s="73">
        <f t="shared" si="11"/>
        <v>19395986</v>
      </c>
      <c r="P39" s="72">
        <f t="shared" si="11"/>
        <v>605189.098</v>
      </c>
    </row>
    <row r="40" spans="1:16" ht="16.5" customHeight="1">
      <c r="A40" s="71" t="s">
        <v>5</v>
      </c>
      <c r="B40" s="70"/>
      <c r="C40" s="66"/>
      <c r="D40" s="65"/>
      <c r="E40" s="69"/>
      <c r="F40" s="68"/>
      <c r="G40" s="66"/>
      <c r="H40" s="65"/>
      <c r="I40" s="67"/>
      <c r="J40" s="66"/>
      <c r="K40" s="65"/>
      <c r="L40" s="64"/>
      <c r="M40" s="63"/>
      <c r="N40" s="62"/>
      <c r="O40" s="61"/>
      <c r="P40" s="60"/>
    </row>
    <row r="41" spans="1:16" ht="16.5" customHeight="1">
      <c r="A41" s="59" t="s">
        <v>4</v>
      </c>
      <c r="B41" s="58"/>
      <c r="C41" s="30">
        <f aca="true" t="shared" si="12" ref="C41:P41">(C36/C23-1)*100</f>
        <v>12.990872263452435</v>
      </c>
      <c r="D41" s="56">
        <f t="shared" si="12"/>
        <v>10.273902854969519</v>
      </c>
      <c r="E41" s="33">
        <f t="shared" si="12"/>
        <v>8.003624347851023</v>
      </c>
      <c r="F41" s="32">
        <f t="shared" si="12"/>
        <v>9.991303713444166</v>
      </c>
      <c r="G41" s="30">
        <f t="shared" si="12"/>
        <v>15.624273810709433</v>
      </c>
      <c r="H41" s="29">
        <f t="shared" si="12"/>
        <v>14.360255700817826</v>
      </c>
      <c r="I41" s="33">
        <f t="shared" si="12"/>
        <v>14.929035173383465</v>
      </c>
      <c r="J41" s="57">
        <f t="shared" si="12"/>
        <v>-14.806011506595596</v>
      </c>
      <c r="K41" s="56">
        <f t="shared" si="12"/>
        <v>5.32287709649939</v>
      </c>
      <c r="L41" s="55">
        <f t="shared" si="12"/>
        <v>-6.635669364471164</v>
      </c>
      <c r="M41" s="54">
        <f t="shared" si="12"/>
        <v>-54.758011342544634</v>
      </c>
      <c r="N41" s="33">
        <f t="shared" si="12"/>
        <v>-7.715962495012663</v>
      </c>
      <c r="O41" s="53">
        <f t="shared" si="12"/>
        <v>13.6483438385397</v>
      </c>
      <c r="P41" s="52">
        <f t="shared" si="12"/>
        <v>-4.020640391869068</v>
      </c>
    </row>
    <row r="42" spans="1:16" ht="7.5" customHeight="1" thickBot="1">
      <c r="A42" s="51"/>
      <c r="B42" s="50"/>
      <c r="C42" s="49"/>
      <c r="D42" s="48"/>
      <c r="E42" s="47"/>
      <c r="F42" s="46"/>
      <c r="G42" s="44"/>
      <c r="H42" s="43"/>
      <c r="I42" s="45"/>
      <c r="J42" s="44"/>
      <c r="K42" s="43"/>
      <c r="L42" s="42"/>
      <c r="M42" s="41"/>
      <c r="N42" s="40"/>
      <c r="O42" s="39"/>
      <c r="P42" s="38"/>
    </row>
    <row r="43" spans="1:16" ht="16.5" customHeight="1">
      <c r="A43" s="37" t="s">
        <v>3</v>
      </c>
      <c r="B43" s="36"/>
      <c r="C43" s="35"/>
      <c r="D43" s="34"/>
      <c r="E43" s="33"/>
      <c r="F43" s="32"/>
      <c r="G43" s="30"/>
      <c r="H43" s="29"/>
      <c r="I43" s="31"/>
      <c r="J43" s="30"/>
      <c r="K43" s="29"/>
      <c r="L43" s="28"/>
      <c r="M43" s="27"/>
      <c r="N43" s="26"/>
      <c r="O43" s="25"/>
      <c r="P43" s="24"/>
    </row>
    <row r="44" spans="1:16" ht="16.5" customHeight="1" thickBot="1">
      <c r="A44" s="23" t="s">
        <v>2</v>
      </c>
      <c r="B44" s="22"/>
      <c r="C44" s="20">
        <f aca="true" t="shared" si="13" ref="C44:P44">(C39/C38-1)*100</f>
        <v>30.307149318629612</v>
      </c>
      <c r="D44" s="16">
        <f t="shared" si="13"/>
        <v>10.956626874972342</v>
      </c>
      <c r="E44" s="18">
        <f t="shared" si="13"/>
        <v>0.893319651969704</v>
      </c>
      <c r="F44" s="21">
        <f t="shared" si="13"/>
        <v>9.65075633852086</v>
      </c>
      <c r="G44" s="20">
        <f t="shared" si="13"/>
        <v>12.070687142883486</v>
      </c>
      <c r="H44" s="19">
        <f t="shared" si="13"/>
        <v>11.005565408045337</v>
      </c>
      <c r="I44" s="18">
        <f t="shared" si="13"/>
        <v>11.538758869607424</v>
      </c>
      <c r="J44" s="17">
        <f t="shared" si="13"/>
        <v>2.222541863072336</v>
      </c>
      <c r="K44" s="16">
        <f t="shared" si="13"/>
        <v>27.643988719922795</v>
      </c>
      <c r="L44" s="15">
        <f t="shared" si="13"/>
        <v>11.174641579345002</v>
      </c>
      <c r="M44" s="14">
        <f t="shared" si="13"/>
        <v>4.211177629927931</v>
      </c>
      <c r="N44" s="13">
        <f t="shared" si="13"/>
        <v>11.066755750976643</v>
      </c>
      <c r="O44" s="12">
        <f t="shared" si="13"/>
        <v>23.695884685455027</v>
      </c>
      <c r="P44" s="11">
        <f t="shared" si="13"/>
        <v>10.784793736251142</v>
      </c>
    </row>
    <row r="45" spans="1:13" ht="17.25" customHeight="1" thickTop="1">
      <c r="A45" s="6" t="s">
        <v>1</v>
      </c>
      <c r="B45" s="10"/>
      <c r="C45" s="9"/>
      <c r="D45" s="9"/>
      <c r="E45" s="9"/>
      <c r="F45" s="8"/>
      <c r="G45" s="8"/>
      <c r="H45" s="8"/>
      <c r="I45" s="8"/>
      <c r="J45" s="8"/>
      <c r="K45" s="8"/>
      <c r="L45" s="8"/>
      <c r="M45" s="7"/>
    </row>
    <row r="46" spans="1:12" ht="13.5" customHeight="1">
      <c r="A46" s="6" t="s">
        <v>0</v>
      </c>
      <c r="B46" s="5"/>
      <c r="C46" s="5"/>
      <c r="D46" s="5"/>
      <c r="E46" s="5"/>
      <c r="F46" s="3"/>
      <c r="G46" s="3"/>
      <c r="H46" s="3"/>
      <c r="I46" s="3"/>
      <c r="J46" s="3"/>
      <c r="K46" s="3"/>
      <c r="L46" s="3"/>
    </row>
    <row r="47" spans="1:12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</row>
    <row r="49" spans="1:12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65527" ht="14.25">
      <c r="C65527" s="2" t="e">
        <f>((C65523/C65510)-1)*100</f>
        <v>#DIV/0!</v>
      </c>
    </row>
  </sheetData>
  <sheetProtection/>
  <mergeCells count="18">
    <mergeCell ref="O9:O11"/>
    <mergeCell ref="A25:A27"/>
    <mergeCell ref="P9:P11"/>
    <mergeCell ref="F9:F11"/>
    <mergeCell ref="C7:F8"/>
    <mergeCell ref="N9:N11"/>
    <mergeCell ref="G7:N8"/>
    <mergeCell ref="M9:M11"/>
    <mergeCell ref="A28:A30"/>
    <mergeCell ref="O1:P1"/>
    <mergeCell ref="A4:P5"/>
    <mergeCell ref="O7:P7"/>
    <mergeCell ref="A12:A23"/>
    <mergeCell ref="A9:B9"/>
    <mergeCell ref="G9:I9"/>
    <mergeCell ref="C9:C11"/>
    <mergeCell ref="D9:D11"/>
    <mergeCell ref="E9:E11"/>
  </mergeCells>
  <conditionalFormatting sqref="A41:B41 Q41:IV41 A44:B44 Q44:IV44">
    <cfRule type="cellIs" priority="1" dxfId="78" operator="lessThan" stopIfTrue="1">
      <formula>0</formula>
    </cfRule>
  </conditionalFormatting>
  <conditionalFormatting sqref="C40:P44">
    <cfRule type="cellIs" priority="2" dxfId="79" operator="lessThan" stopIfTrue="1">
      <formula>0</formula>
    </cfRule>
    <cfRule type="cellIs" priority="3" dxfId="80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zoomScalePageLayoutView="0" workbookViewId="0" topLeftCell="A1">
      <pane xSplit="14711" topLeftCell="J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14.8515625" style="191" customWidth="1"/>
    <col min="2" max="2" width="12.28125" style="191" customWidth="1"/>
    <col min="3" max="3" width="9.00390625" style="191" customWidth="1"/>
    <col min="4" max="4" width="11.28125" style="191" customWidth="1"/>
    <col min="5" max="5" width="7.421875" style="191" customWidth="1"/>
    <col min="6" max="6" width="11.28125" style="191" customWidth="1"/>
    <col min="7" max="7" width="8.8515625" style="191" customWidth="1"/>
    <col min="8" max="8" width="10.28125" style="191" customWidth="1"/>
    <col min="9" max="9" width="7.28125" style="191" customWidth="1"/>
    <col min="10" max="16384" width="9.140625" style="191" customWidth="1"/>
  </cols>
  <sheetData>
    <row r="1" spans="8:9" ht="18.75" thickBot="1">
      <c r="H1" s="686" t="s">
        <v>36</v>
      </c>
      <c r="I1" s="687"/>
    </row>
    <row r="2" ht="7.5" customHeight="1" thickBot="1"/>
    <row r="3" spans="1:9" ht="30" customHeight="1" thickBot="1">
      <c r="A3" s="695" t="s">
        <v>55</v>
      </c>
      <c r="B3" s="696"/>
      <c r="C3" s="696"/>
      <c r="D3" s="696"/>
      <c r="E3" s="696"/>
      <c r="F3" s="696"/>
      <c r="G3" s="696"/>
      <c r="H3" s="696"/>
      <c r="I3" s="697"/>
    </row>
    <row r="4" spans="1:9" ht="15" thickBot="1">
      <c r="A4" s="693" t="s">
        <v>54</v>
      </c>
      <c r="B4" s="688" t="s">
        <v>53</v>
      </c>
      <c r="C4" s="689"/>
      <c r="D4" s="690"/>
      <c r="E4" s="691"/>
      <c r="F4" s="689" t="s">
        <v>52</v>
      </c>
      <c r="G4" s="689"/>
      <c r="H4" s="689"/>
      <c r="I4" s="692"/>
    </row>
    <row r="5" spans="1:9" s="211" customFormat="1" ht="25.5" thickBot="1">
      <c r="A5" s="694"/>
      <c r="B5" s="213" t="s">
        <v>51</v>
      </c>
      <c r="C5" s="214" t="s">
        <v>48</v>
      </c>
      <c r="D5" s="213" t="s">
        <v>50</v>
      </c>
      <c r="E5" s="214" t="s">
        <v>46</v>
      </c>
      <c r="F5" s="213" t="s">
        <v>49</v>
      </c>
      <c r="G5" s="214" t="s">
        <v>48</v>
      </c>
      <c r="H5" s="213" t="s">
        <v>47</v>
      </c>
      <c r="I5" s="212" t="s">
        <v>46</v>
      </c>
    </row>
    <row r="6" spans="1:9" s="194" customFormat="1" ht="16.5" customHeight="1" thickBot="1">
      <c r="A6" s="210" t="s">
        <v>32</v>
      </c>
      <c r="B6" s="208">
        <f>SUM(B7:B13)</f>
        <v>1178714</v>
      </c>
      <c r="C6" s="209">
        <f>(B6/$B$6)</f>
        <v>1</v>
      </c>
      <c r="D6" s="208">
        <f>SUM(D7:D13)</f>
        <v>1043194</v>
      </c>
      <c r="E6" s="207">
        <f aca="true" t="shared" si="0" ref="E6:E13">(B6/D6-1)*100</f>
        <v>12.990872263452435</v>
      </c>
      <c r="F6" s="208">
        <f>SUM(F7:F13)</f>
        <v>13235146</v>
      </c>
      <c r="G6" s="209">
        <f aca="true" t="shared" si="1" ref="G6:G13">(F6/$F$6)</f>
        <v>1</v>
      </c>
      <c r="H6" s="208">
        <f>SUM(H7:H13)</f>
        <v>10156884</v>
      </c>
      <c r="I6" s="207">
        <f aca="true" t="shared" si="2" ref="I6:I13">(F6/H6-1)*100</f>
        <v>30.307149318629612</v>
      </c>
    </row>
    <row r="7" spans="1:9" s="194" customFormat="1" ht="16.5" customHeight="1" thickTop="1">
      <c r="A7" s="206" t="s">
        <v>45</v>
      </c>
      <c r="B7" s="205">
        <v>640985</v>
      </c>
      <c r="C7" s="202">
        <f aca="true" t="shared" si="3" ref="C7:C13">B7/$B$6</f>
        <v>0.5438002772513095</v>
      </c>
      <c r="D7" s="205">
        <v>357550</v>
      </c>
      <c r="E7" s="203">
        <f t="shared" si="0"/>
        <v>79.27143056915116</v>
      </c>
      <c r="F7" s="205">
        <v>5520290</v>
      </c>
      <c r="G7" s="202">
        <f t="shared" si="1"/>
        <v>0.417093245514632</v>
      </c>
      <c r="H7" s="205">
        <v>3589413</v>
      </c>
      <c r="I7" s="200">
        <f t="shared" si="2"/>
        <v>53.79367044137857</v>
      </c>
    </row>
    <row r="8" spans="1:9" s="194" customFormat="1" ht="16.5" customHeight="1">
      <c r="A8" s="204" t="s">
        <v>44</v>
      </c>
      <c r="B8" s="201">
        <v>222429</v>
      </c>
      <c r="C8" s="202">
        <f t="shared" si="3"/>
        <v>0.1887048088000991</v>
      </c>
      <c r="D8" s="201">
        <v>195040</v>
      </c>
      <c r="E8" s="203">
        <f t="shared" si="0"/>
        <v>14.042760459392944</v>
      </c>
      <c r="F8" s="201">
        <v>2760652</v>
      </c>
      <c r="G8" s="202">
        <f t="shared" si="1"/>
        <v>0.20858492985268165</v>
      </c>
      <c r="H8" s="201">
        <v>1525063</v>
      </c>
      <c r="I8" s="200">
        <f t="shared" si="2"/>
        <v>81.01888249862466</v>
      </c>
    </row>
    <row r="9" spans="1:9" s="194" customFormat="1" ht="16.5" customHeight="1">
      <c r="A9" s="204" t="s">
        <v>43</v>
      </c>
      <c r="B9" s="201">
        <v>178976</v>
      </c>
      <c r="C9" s="202">
        <f t="shared" si="3"/>
        <v>0.15184005619683824</v>
      </c>
      <c r="D9" s="201">
        <v>187421</v>
      </c>
      <c r="E9" s="200">
        <f t="shared" si="0"/>
        <v>-4.505898485228443</v>
      </c>
      <c r="F9" s="201">
        <v>2017287</v>
      </c>
      <c r="G9" s="202">
        <f t="shared" si="1"/>
        <v>0.15241894573735718</v>
      </c>
      <c r="H9" s="201">
        <v>1816368</v>
      </c>
      <c r="I9" s="200">
        <f t="shared" si="2"/>
        <v>11.061580032240158</v>
      </c>
    </row>
    <row r="10" spans="1:9" s="194" customFormat="1" ht="16.5" customHeight="1">
      <c r="A10" s="204" t="s">
        <v>42</v>
      </c>
      <c r="B10" s="201">
        <v>73844</v>
      </c>
      <c r="C10" s="202">
        <f t="shared" si="3"/>
        <v>0.06264793664960287</v>
      </c>
      <c r="D10" s="201">
        <v>79969</v>
      </c>
      <c r="E10" s="203">
        <f t="shared" si="0"/>
        <v>-7.659217946954444</v>
      </c>
      <c r="F10" s="201">
        <v>829310</v>
      </c>
      <c r="G10" s="202">
        <f t="shared" si="1"/>
        <v>0.06265967900920776</v>
      </c>
      <c r="H10" s="201">
        <v>864114</v>
      </c>
      <c r="I10" s="200">
        <f t="shared" si="2"/>
        <v>-4.027709306873861</v>
      </c>
    </row>
    <row r="11" spans="1:9" s="194" customFormat="1" ht="16.5" customHeight="1">
      <c r="A11" s="204" t="s">
        <v>41</v>
      </c>
      <c r="B11" s="201">
        <v>39834</v>
      </c>
      <c r="C11" s="202">
        <f t="shared" si="3"/>
        <v>0.03379445734928066</v>
      </c>
      <c r="D11" s="201">
        <v>27379</v>
      </c>
      <c r="E11" s="200">
        <f t="shared" si="0"/>
        <v>45.491069798020376</v>
      </c>
      <c r="F11" s="201">
        <v>363778</v>
      </c>
      <c r="G11" s="202">
        <f t="shared" si="1"/>
        <v>0.027485756485043686</v>
      </c>
      <c r="H11" s="201">
        <v>279001</v>
      </c>
      <c r="I11" s="200">
        <f t="shared" si="2"/>
        <v>30.385912595295352</v>
      </c>
    </row>
    <row r="12" spans="1:9" s="194" customFormat="1" ht="16.5" customHeight="1">
      <c r="A12" s="204" t="s">
        <v>40</v>
      </c>
      <c r="B12" s="201">
        <v>22646</v>
      </c>
      <c r="C12" s="202">
        <f t="shared" si="3"/>
        <v>0.019212463752869655</v>
      </c>
      <c r="D12" s="201">
        <v>16787</v>
      </c>
      <c r="E12" s="203">
        <f t="shared" si="0"/>
        <v>34.90200750580807</v>
      </c>
      <c r="F12" s="201">
        <v>197471</v>
      </c>
      <c r="G12" s="202">
        <f t="shared" si="1"/>
        <v>0.014920198084705677</v>
      </c>
      <c r="H12" s="201">
        <v>165595</v>
      </c>
      <c r="I12" s="200">
        <f t="shared" si="2"/>
        <v>19.249373471421237</v>
      </c>
    </row>
    <row r="13" spans="1:9" s="194" customFormat="1" ht="16.5" customHeight="1" thickBot="1">
      <c r="A13" s="199" t="s">
        <v>39</v>
      </c>
      <c r="B13" s="196"/>
      <c r="C13" s="197">
        <f t="shared" si="3"/>
        <v>0</v>
      </c>
      <c r="D13" s="196">
        <v>179048</v>
      </c>
      <c r="E13" s="198">
        <f t="shared" si="0"/>
        <v>-100</v>
      </c>
      <c r="F13" s="196">
        <v>1546358</v>
      </c>
      <c r="G13" s="197">
        <f t="shared" si="1"/>
        <v>0.11683724531637203</v>
      </c>
      <c r="H13" s="196">
        <v>1917330</v>
      </c>
      <c r="I13" s="195">
        <f t="shared" si="2"/>
        <v>-19.34836465292882</v>
      </c>
    </row>
    <row r="14" s="193" customFormat="1" ht="12.75">
      <c r="A14" s="192" t="s">
        <v>38</v>
      </c>
    </row>
    <row r="15" ht="14.25">
      <c r="A15" s="192" t="s">
        <v>37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78" operator="lessThan" stopIfTrue="1">
      <formula>0</formula>
    </cfRule>
  </conditionalFormatting>
  <conditionalFormatting sqref="I6:I13 E6:E13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95" zoomScaleNormal="95" zoomScalePageLayoutView="0" workbookViewId="0" topLeftCell="A1">
      <pane xSplit="14188" topLeftCell="J1" activePane="topLeft" state="split"/>
      <selection pane="topLeft" activeCell="H1" sqref="H1:I1"/>
      <selection pane="topRight" activeCell="J1" sqref="J1"/>
    </sheetView>
  </sheetViews>
  <sheetFormatPr defaultColWidth="9.140625" defaultRowHeight="15"/>
  <cols>
    <col min="1" max="1" width="16.140625" style="215" customWidth="1"/>
    <col min="2" max="2" width="10.28125" style="215" customWidth="1"/>
    <col min="3" max="3" width="10.421875" style="215" customWidth="1"/>
    <col min="4" max="4" width="9.28125" style="215" customWidth="1"/>
    <col min="5" max="5" width="8.28125" style="215" customWidth="1"/>
    <col min="6" max="6" width="10.57421875" style="215" customWidth="1"/>
    <col min="7" max="7" width="9.28125" style="215" customWidth="1"/>
    <col min="8" max="8" width="10.7109375" style="215" customWidth="1"/>
    <col min="9" max="9" width="7.421875" style="215" customWidth="1"/>
    <col min="10" max="16384" width="9.140625" style="215" customWidth="1"/>
  </cols>
  <sheetData>
    <row r="1" spans="8:9" ht="18.75" thickBot="1">
      <c r="H1" s="686" t="s">
        <v>36</v>
      </c>
      <c r="I1" s="687"/>
    </row>
    <row r="2" ht="3" customHeight="1" thickBot="1"/>
    <row r="3" spans="1:9" ht="26.25" customHeight="1" thickBot="1" thickTop="1">
      <c r="A3" s="701" t="s">
        <v>66</v>
      </c>
      <c r="B3" s="702"/>
      <c r="C3" s="702"/>
      <c r="D3" s="702"/>
      <c r="E3" s="702"/>
      <c r="F3" s="702"/>
      <c r="G3" s="702"/>
      <c r="H3" s="702"/>
      <c r="I3" s="703"/>
    </row>
    <row r="4" spans="1:9" ht="15" thickBot="1">
      <c r="A4" s="699" t="s">
        <v>54</v>
      </c>
      <c r="B4" s="688" t="s">
        <v>53</v>
      </c>
      <c r="C4" s="689"/>
      <c r="D4" s="690"/>
      <c r="E4" s="691"/>
      <c r="F4" s="689" t="s">
        <v>52</v>
      </c>
      <c r="G4" s="689"/>
      <c r="H4" s="689"/>
      <c r="I4" s="698"/>
    </row>
    <row r="5" spans="1:9" s="234" customFormat="1" ht="34.5" customHeight="1" thickBot="1">
      <c r="A5" s="700"/>
      <c r="B5" s="236" t="s">
        <v>51</v>
      </c>
      <c r="C5" s="237" t="s">
        <v>48</v>
      </c>
      <c r="D5" s="236" t="s">
        <v>50</v>
      </c>
      <c r="E5" s="237" t="s">
        <v>46</v>
      </c>
      <c r="F5" s="236" t="s">
        <v>49</v>
      </c>
      <c r="G5" s="237" t="s">
        <v>48</v>
      </c>
      <c r="H5" s="236" t="s">
        <v>47</v>
      </c>
      <c r="I5" s="235" t="s">
        <v>46</v>
      </c>
    </row>
    <row r="6" spans="1:9" s="227" customFormat="1" ht="16.5" customHeight="1" thickBot="1" thickTop="1">
      <c r="A6" s="233" t="s">
        <v>32</v>
      </c>
      <c r="B6" s="229">
        <f>SUM(B7:B18)</f>
        <v>10785.714</v>
      </c>
      <c r="C6" s="232">
        <f>(B6/$B$6)</f>
        <v>1</v>
      </c>
      <c r="D6" s="229">
        <f>SUM(D7:D18)</f>
        <v>9780.84</v>
      </c>
      <c r="E6" s="231">
        <f aca="true" t="shared" si="0" ref="E6:E18">(B6/D6-1)*100</f>
        <v>10.273902854969519</v>
      </c>
      <c r="F6" s="229">
        <f>SUM(F7:F18)</f>
        <v>105033.53800000006</v>
      </c>
      <c r="G6" s="230">
        <f>(F6/$F$6)*100</f>
        <v>100</v>
      </c>
      <c r="H6" s="229">
        <f>SUM(H7:H18)</f>
        <v>94661.79800000001</v>
      </c>
      <c r="I6" s="228">
        <f aca="true" t="shared" si="1" ref="I6:I18">(F6/H6-1)*100</f>
        <v>10.956626874972365</v>
      </c>
    </row>
    <row r="7" spans="1:9" s="216" customFormat="1" ht="16.5" customHeight="1" thickTop="1">
      <c r="A7" s="226" t="s">
        <v>65</v>
      </c>
      <c r="B7" s="223">
        <v>2709.4879999999994</v>
      </c>
      <c r="C7" s="224">
        <f aca="true" t="shared" si="2" ref="C7:C18">B7/$B$6</f>
        <v>0.25121081460161093</v>
      </c>
      <c r="D7" s="223">
        <v>1903.897</v>
      </c>
      <c r="E7" s="225">
        <f t="shared" si="0"/>
        <v>42.31274065771413</v>
      </c>
      <c r="F7" s="223">
        <v>25533.67999999999</v>
      </c>
      <c r="G7" s="224">
        <f aca="true" t="shared" si="3" ref="G7:G18">(F7/$F$6)</f>
        <v>0.24310025622482578</v>
      </c>
      <c r="H7" s="223">
        <v>19560.36499999999</v>
      </c>
      <c r="I7" s="222">
        <f t="shared" si="1"/>
        <v>30.537850392873555</v>
      </c>
    </row>
    <row r="8" spans="1:9" s="216" customFormat="1" ht="16.5" customHeight="1">
      <c r="A8" s="226" t="s">
        <v>64</v>
      </c>
      <c r="B8" s="223">
        <v>1950.905</v>
      </c>
      <c r="C8" s="224">
        <f t="shared" si="2"/>
        <v>0.18087861406300965</v>
      </c>
      <c r="D8" s="223">
        <v>488.8349999999999</v>
      </c>
      <c r="E8" s="225">
        <f t="shared" si="0"/>
        <v>299.0927409043952</v>
      </c>
      <c r="F8" s="223">
        <v>11447.773</v>
      </c>
      <c r="G8" s="224">
        <f t="shared" si="3"/>
        <v>0.10899159656984984</v>
      </c>
      <c r="H8" s="223">
        <v>488.8349999999999</v>
      </c>
      <c r="I8" s="222">
        <f t="shared" si="1"/>
        <v>2241.848067343787</v>
      </c>
    </row>
    <row r="9" spans="1:9" s="216" customFormat="1" ht="16.5" customHeight="1">
      <c r="A9" s="226" t="s">
        <v>45</v>
      </c>
      <c r="B9" s="223">
        <v>1834.3039999999999</v>
      </c>
      <c r="C9" s="224">
        <f t="shared" si="2"/>
        <v>0.17006792503491192</v>
      </c>
      <c r="D9" s="223">
        <v>1102.88</v>
      </c>
      <c r="E9" s="225">
        <f t="shared" si="0"/>
        <v>66.3194545190773</v>
      </c>
      <c r="F9" s="223">
        <v>17389.625000000015</v>
      </c>
      <c r="G9" s="224">
        <f t="shared" si="3"/>
        <v>0.1655625939211912</v>
      </c>
      <c r="H9" s="223">
        <v>12154.379000000004</v>
      </c>
      <c r="I9" s="222">
        <f t="shared" si="1"/>
        <v>43.0729204675945</v>
      </c>
    </row>
    <row r="10" spans="1:9" s="216" customFormat="1" ht="16.5" customHeight="1">
      <c r="A10" s="226" t="s">
        <v>43</v>
      </c>
      <c r="B10" s="223">
        <v>1307.4540000000002</v>
      </c>
      <c r="C10" s="224">
        <f t="shared" si="2"/>
        <v>0.12122090387340144</v>
      </c>
      <c r="D10" s="223">
        <v>1227.822</v>
      </c>
      <c r="E10" s="225">
        <f t="shared" si="0"/>
        <v>6.485630653303187</v>
      </c>
      <c r="F10" s="223">
        <v>12062.390000000003</v>
      </c>
      <c r="G10" s="224">
        <f t="shared" si="3"/>
        <v>0.11484322274281569</v>
      </c>
      <c r="H10" s="223">
        <v>12059.645999999993</v>
      </c>
      <c r="I10" s="222">
        <f t="shared" si="1"/>
        <v>0.022753570046840643</v>
      </c>
    </row>
    <row r="11" spans="1:9" s="216" customFormat="1" ht="16.5" customHeight="1">
      <c r="A11" s="226" t="s">
        <v>63</v>
      </c>
      <c r="B11" s="223">
        <v>855.1749999999998</v>
      </c>
      <c r="C11" s="224">
        <f t="shared" si="2"/>
        <v>0.07928775044470861</v>
      </c>
      <c r="D11" s="223">
        <v>1549.8609999999999</v>
      </c>
      <c r="E11" s="225">
        <f t="shared" si="0"/>
        <v>-44.82247117644744</v>
      </c>
      <c r="F11" s="223">
        <v>9876.822999999997</v>
      </c>
      <c r="G11" s="224">
        <f t="shared" si="3"/>
        <v>0.09403494529528265</v>
      </c>
      <c r="H11" s="223">
        <v>11137.323999999999</v>
      </c>
      <c r="I11" s="222">
        <f t="shared" si="1"/>
        <v>-11.317808478948821</v>
      </c>
    </row>
    <row r="12" spans="1:9" s="216" customFormat="1" ht="16.5" customHeight="1">
      <c r="A12" s="226" t="s">
        <v>44</v>
      </c>
      <c r="B12" s="223">
        <v>713.3699999999991</v>
      </c>
      <c r="C12" s="224">
        <f t="shared" si="2"/>
        <v>0.06614026665272221</v>
      </c>
      <c r="D12" s="223">
        <v>649.5959999999989</v>
      </c>
      <c r="E12" s="225">
        <f t="shared" si="0"/>
        <v>9.817486560877885</v>
      </c>
      <c r="F12" s="223">
        <v>6937.588000000076</v>
      </c>
      <c r="G12" s="224">
        <f t="shared" si="3"/>
        <v>0.06605116929413606</v>
      </c>
      <c r="H12" s="223">
        <v>4707.572000000016</v>
      </c>
      <c r="I12" s="222">
        <f t="shared" si="1"/>
        <v>47.370831502950004</v>
      </c>
    </row>
    <row r="13" spans="1:9" s="216" customFormat="1" ht="16.5" customHeight="1">
      <c r="A13" s="226" t="s">
        <v>62</v>
      </c>
      <c r="B13" s="223">
        <v>547.2980000000001</v>
      </c>
      <c r="C13" s="224">
        <f t="shared" si="2"/>
        <v>0.05074286227133411</v>
      </c>
      <c r="D13" s="223">
        <v>477.30000000000007</v>
      </c>
      <c r="E13" s="225">
        <f t="shared" si="0"/>
        <v>14.665409595642153</v>
      </c>
      <c r="F13" s="223">
        <v>3795.0829999999974</v>
      </c>
      <c r="G13" s="224">
        <f t="shared" si="3"/>
        <v>0.03613210668005866</v>
      </c>
      <c r="H13" s="223">
        <v>5124.847</v>
      </c>
      <c r="I13" s="222">
        <f t="shared" si="1"/>
        <v>-25.947389258645238</v>
      </c>
    </row>
    <row r="14" spans="1:9" s="216" customFormat="1" ht="16.5" customHeight="1">
      <c r="A14" s="226" t="s">
        <v>61</v>
      </c>
      <c r="B14" s="223">
        <v>298.58</v>
      </c>
      <c r="C14" s="224">
        <f t="shared" si="2"/>
        <v>0.027682914640607008</v>
      </c>
      <c r="D14" s="223">
        <v>319.81000000000006</v>
      </c>
      <c r="E14" s="225">
        <f t="shared" si="0"/>
        <v>-6.638316500422148</v>
      </c>
      <c r="F14" s="223">
        <v>3338.8819999999996</v>
      </c>
      <c r="G14" s="224">
        <f t="shared" si="3"/>
        <v>0.03178872256973766</v>
      </c>
      <c r="H14" s="223">
        <v>3222.433999999998</v>
      </c>
      <c r="I14" s="222">
        <f t="shared" si="1"/>
        <v>3.613665943197031</v>
      </c>
    </row>
    <row r="15" spans="1:9" s="216" customFormat="1" ht="16.5" customHeight="1">
      <c r="A15" s="226" t="s">
        <v>60</v>
      </c>
      <c r="B15" s="223">
        <v>223.802</v>
      </c>
      <c r="C15" s="224">
        <f t="shared" si="2"/>
        <v>0.02074985485430079</v>
      </c>
      <c r="D15" s="223">
        <v>452.14599999999996</v>
      </c>
      <c r="E15" s="225">
        <f t="shared" si="0"/>
        <v>-50.50227139021466</v>
      </c>
      <c r="F15" s="223">
        <v>3072.9989999999993</v>
      </c>
      <c r="G15" s="224">
        <f t="shared" si="3"/>
        <v>0.029257312078738103</v>
      </c>
      <c r="H15" s="223">
        <v>5434.635999999998</v>
      </c>
      <c r="I15" s="222">
        <f t="shared" si="1"/>
        <v>-43.4552930499853</v>
      </c>
    </row>
    <row r="16" spans="1:9" s="216" customFormat="1" ht="16.5" customHeight="1">
      <c r="A16" s="226" t="s">
        <v>42</v>
      </c>
      <c r="B16" s="223">
        <v>159.21000000000004</v>
      </c>
      <c r="C16" s="224">
        <f t="shared" si="2"/>
        <v>0.014761192444005101</v>
      </c>
      <c r="D16" s="223">
        <v>231.079</v>
      </c>
      <c r="E16" s="225">
        <f t="shared" si="0"/>
        <v>-31.10148477360555</v>
      </c>
      <c r="F16" s="223">
        <v>2009.9310000000016</v>
      </c>
      <c r="G16" s="224">
        <f t="shared" si="3"/>
        <v>0.019136087751323777</v>
      </c>
      <c r="H16" s="223">
        <v>3012.462000000003</v>
      </c>
      <c r="I16" s="222">
        <f t="shared" si="1"/>
        <v>-33.27945713506097</v>
      </c>
    </row>
    <row r="17" spans="1:9" s="216" customFormat="1" ht="16.5" customHeight="1">
      <c r="A17" s="226" t="s">
        <v>59</v>
      </c>
      <c r="B17" s="223">
        <v>154.60000000000002</v>
      </c>
      <c r="C17" s="224">
        <f t="shared" si="2"/>
        <v>0.014333775214139742</v>
      </c>
      <c r="D17" s="223">
        <v>284.2</v>
      </c>
      <c r="E17" s="225">
        <f t="shared" si="0"/>
        <v>-45.60168895144263</v>
      </c>
      <c r="F17" s="223">
        <v>2327.65</v>
      </c>
      <c r="G17" s="224">
        <f t="shared" si="3"/>
        <v>0.022161016798272554</v>
      </c>
      <c r="H17" s="223">
        <v>2169.15</v>
      </c>
      <c r="I17" s="222">
        <f t="shared" si="1"/>
        <v>7.307009658161023</v>
      </c>
    </row>
    <row r="18" spans="1:9" s="216" customFormat="1" ht="16.5" customHeight="1" thickBot="1">
      <c r="A18" s="221" t="s">
        <v>58</v>
      </c>
      <c r="B18" s="218">
        <v>31.52800000000001</v>
      </c>
      <c r="C18" s="219">
        <f t="shared" si="2"/>
        <v>0.0029231259052483693</v>
      </c>
      <c r="D18" s="218">
        <v>1093.414</v>
      </c>
      <c r="E18" s="220">
        <f t="shared" si="0"/>
        <v>-97.1165542054519</v>
      </c>
      <c r="F18" s="218">
        <v>7241.114</v>
      </c>
      <c r="G18" s="219">
        <f t="shared" si="3"/>
        <v>0.0689409700737682</v>
      </c>
      <c r="H18" s="218">
        <v>15590.148000000014</v>
      </c>
      <c r="I18" s="217">
        <f t="shared" si="1"/>
        <v>-53.553269667484926</v>
      </c>
    </row>
    <row r="19" ht="15" thickTop="1">
      <c r="A19" s="192" t="s">
        <v>57</v>
      </c>
    </row>
    <row r="20" ht="14.25">
      <c r="A20" s="192" t="s">
        <v>56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9:I65536 E19:E65536 I3:I5 E3:E5">
    <cfRule type="cellIs" priority="1" dxfId="78" operator="lessThan" stopIfTrue="1">
      <formula>0</formula>
    </cfRule>
  </conditionalFormatting>
  <conditionalFormatting sqref="E6:E18 I6:I18">
    <cfRule type="cellIs" priority="2" dxfId="79" operator="lessThan" stopIfTrue="1">
      <formula>0</formula>
    </cfRule>
    <cfRule type="cellIs" priority="3" dxfId="80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6"/>
  <sheetViews>
    <sheetView showGridLines="0" zoomScale="88" zoomScaleNormal="88" zoomScalePageLayoutView="0" workbookViewId="0" topLeftCell="A1">
      <selection activeCell="B5" sqref="B5:D5"/>
    </sheetView>
  </sheetViews>
  <sheetFormatPr defaultColWidth="9.140625" defaultRowHeight="15"/>
  <cols>
    <col min="1" max="1" width="19.8515625" style="238" customWidth="1"/>
    <col min="2" max="4" width="9.57421875" style="238" bestFit="1" customWidth="1"/>
    <col min="5" max="5" width="10.28125" style="238" bestFit="1" customWidth="1"/>
    <col min="6" max="6" width="9.57421875" style="238" bestFit="1" customWidth="1"/>
    <col min="7" max="7" width="9.421875" style="238" customWidth="1"/>
    <col min="8" max="8" width="9.57421875" style="238" bestFit="1" customWidth="1"/>
    <col min="9" max="9" width="10.140625" style="238" customWidth="1"/>
    <col min="10" max="11" width="11.57421875" style="238" bestFit="1" customWidth="1"/>
    <col min="12" max="12" width="11.421875" style="238" bestFit="1" customWidth="1"/>
    <col min="13" max="13" width="10.28125" style="238" bestFit="1" customWidth="1"/>
    <col min="14" max="14" width="11.57421875" style="238" bestFit="1" customWidth="1"/>
    <col min="15" max="15" width="11.140625" style="238" customWidth="1"/>
    <col min="16" max="16" width="11.421875" style="238" bestFit="1" customWidth="1"/>
    <col min="17" max="17" width="10.00390625" style="238" customWidth="1"/>
    <col min="18" max="16384" width="9.140625" style="238" customWidth="1"/>
  </cols>
  <sheetData>
    <row r="1" spans="16:17" ht="18.75" thickBot="1">
      <c r="P1" s="686" t="s">
        <v>36</v>
      </c>
      <c r="Q1" s="687"/>
    </row>
    <row r="2" ht="8.25" customHeight="1" thickBot="1"/>
    <row r="3" spans="1:17" ht="30" customHeight="1" thickBot="1" thickTop="1">
      <c r="A3" s="711" t="s">
        <v>92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3"/>
    </row>
    <row r="4" spans="1:17" ht="15.75" customHeight="1" thickBot="1">
      <c r="A4" s="714" t="s">
        <v>91</v>
      </c>
      <c r="B4" s="706" t="s">
        <v>53</v>
      </c>
      <c r="C4" s="707"/>
      <c r="D4" s="707"/>
      <c r="E4" s="707"/>
      <c r="F4" s="707"/>
      <c r="G4" s="707"/>
      <c r="H4" s="707"/>
      <c r="I4" s="708"/>
      <c r="J4" s="709" t="s">
        <v>52</v>
      </c>
      <c r="K4" s="707"/>
      <c r="L4" s="707"/>
      <c r="M4" s="707"/>
      <c r="N4" s="707"/>
      <c r="O4" s="707"/>
      <c r="P4" s="707"/>
      <c r="Q4" s="710"/>
    </row>
    <row r="5" spans="1:17" s="264" customFormat="1" ht="26.25" customHeight="1">
      <c r="A5" s="715"/>
      <c r="B5" s="717" t="s">
        <v>51</v>
      </c>
      <c r="C5" s="718"/>
      <c r="D5" s="719"/>
      <c r="E5" s="704" t="s">
        <v>48</v>
      </c>
      <c r="F5" s="717" t="s">
        <v>50</v>
      </c>
      <c r="G5" s="718"/>
      <c r="H5" s="719"/>
      <c r="I5" s="723" t="s">
        <v>46</v>
      </c>
      <c r="J5" s="720" t="s">
        <v>49</v>
      </c>
      <c r="K5" s="718"/>
      <c r="L5" s="719"/>
      <c r="M5" s="704" t="s">
        <v>48</v>
      </c>
      <c r="N5" s="720" t="s">
        <v>47</v>
      </c>
      <c r="O5" s="718"/>
      <c r="P5" s="719"/>
      <c r="Q5" s="721" t="s">
        <v>46</v>
      </c>
    </row>
    <row r="6" spans="1:17" s="264" customFormat="1" ht="15" thickBot="1">
      <c r="A6" s="716"/>
      <c r="B6" s="267" t="s">
        <v>25</v>
      </c>
      <c r="C6" s="265" t="s">
        <v>24</v>
      </c>
      <c r="D6" s="265" t="s">
        <v>21</v>
      </c>
      <c r="E6" s="705"/>
      <c r="F6" s="266" t="s">
        <v>25</v>
      </c>
      <c r="G6" s="265" t="s">
        <v>24</v>
      </c>
      <c r="H6" s="265" t="s">
        <v>21</v>
      </c>
      <c r="I6" s="724"/>
      <c r="J6" s="266" t="s">
        <v>25</v>
      </c>
      <c r="K6" s="265" t="s">
        <v>24</v>
      </c>
      <c r="L6" s="265" t="s">
        <v>21</v>
      </c>
      <c r="M6" s="705"/>
      <c r="N6" s="266" t="s">
        <v>25</v>
      </c>
      <c r="O6" s="265" t="s">
        <v>24</v>
      </c>
      <c r="P6" s="265" t="s">
        <v>21</v>
      </c>
      <c r="Q6" s="722"/>
    </row>
    <row r="7" spans="1:17" s="257" customFormat="1" ht="18.75" customHeight="1" thickBot="1" thickTop="1">
      <c r="A7" s="263" t="s">
        <v>32</v>
      </c>
      <c r="B7" s="262">
        <f>SUM(B8:B34)</f>
        <v>278636</v>
      </c>
      <c r="C7" s="259">
        <f>SUM(C8:C34)</f>
        <v>336863</v>
      </c>
      <c r="D7" s="259">
        <f aca="true" t="shared" si="0" ref="D7:D34">C7+B7</f>
        <v>615499</v>
      </c>
      <c r="E7" s="261">
        <f aca="true" t="shared" si="1" ref="E7:E34">(D7/$D$7)</f>
        <v>1</v>
      </c>
      <c r="F7" s="260">
        <f>SUM(F8:F34)</f>
        <v>240984</v>
      </c>
      <c r="G7" s="259">
        <f>SUM(G8:G34)</f>
        <v>294563</v>
      </c>
      <c r="H7" s="262">
        <f aca="true" t="shared" si="2" ref="H7:H34">G7+F7</f>
        <v>535547</v>
      </c>
      <c r="I7" s="261">
        <f aca="true" t="shared" si="3" ref="I7:I15">(D7/H7-1)</f>
        <v>0.14929035173383465</v>
      </c>
      <c r="J7" s="260">
        <f>SUM(J8:J34)</f>
        <v>3098787</v>
      </c>
      <c r="K7" s="259">
        <f>SUM(K8:K34)</f>
        <v>3062053</v>
      </c>
      <c r="L7" s="259">
        <f aca="true" t="shared" si="4" ref="L7:L34">K7+J7</f>
        <v>6160840</v>
      </c>
      <c r="M7" s="261">
        <f aca="true" t="shared" si="5" ref="M7:M34">(L7/$L$7)</f>
        <v>1</v>
      </c>
      <c r="N7" s="260">
        <f>SUM(N8:N34)</f>
        <v>2765029</v>
      </c>
      <c r="O7" s="259">
        <f>SUM(O8:O34)</f>
        <v>2758468</v>
      </c>
      <c r="P7" s="259">
        <f aca="true" t="shared" si="6" ref="P7:P34">O7+N7</f>
        <v>5523497</v>
      </c>
      <c r="Q7" s="258">
        <f aca="true" t="shared" si="7" ref="Q7:Q22">(L7/P7-1)</f>
        <v>0.11538758869607424</v>
      </c>
    </row>
    <row r="8" spans="1:17" ht="18.75" customHeight="1" thickTop="1">
      <c r="A8" s="256" t="s">
        <v>45</v>
      </c>
      <c r="B8" s="255">
        <v>97481</v>
      </c>
      <c r="C8" s="252">
        <v>115602</v>
      </c>
      <c r="D8" s="252">
        <f t="shared" si="0"/>
        <v>213083</v>
      </c>
      <c r="E8" s="254">
        <f t="shared" si="1"/>
        <v>0.3461955259066221</v>
      </c>
      <c r="F8" s="253">
        <v>87118</v>
      </c>
      <c r="G8" s="252">
        <v>115324</v>
      </c>
      <c r="H8" s="252">
        <f t="shared" si="2"/>
        <v>202442</v>
      </c>
      <c r="I8" s="254">
        <f t="shared" si="3"/>
        <v>0.05256320328785535</v>
      </c>
      <c r="J8" s="253">
        <v>1090311</v>
      </c>
      <c r="K8" s="252">
        <v>1131191</v>
      </c>
      <c r="L8" s="252">
        <f t="shared" si="4"/>
        <v>2221502</v>
      </c>
      <c r="M8" s="254">
        <f t="shared" si="5"/>
        <v>0.36058427097603574</v>
      </c>
      <c r="N8" s="253">
        <v>1003207</v>
      </c>
      <c r="O8" s="252">
        <v>1090713</v>
      </c>
      <c r="P8" s="252">
        <f t="shared" si="6"/>
        <v>2093920</v>
      </c>
      <c r="Q8" s="251">
        <f t="shared" si="7"/>
        <v>0.06092973943608171</v>
      </c>
    </row>
    <row r="9" spans="1:17" ht="18.75" customHeight="1">
      <c r="A9" s="250" t="s">
        <v>43</v>
      </c>
      <c r="B9" s="249">
        <v>28447</v>
      </c>
      <c r="C9" s="246">
        <v>31572</v>
      </c>
      <c r="D9" s="246">
        <f t="shared" si="0"/>
        <v>60019</v>
      </c>
      <c r="E9" s="248">
        <f t="shared" si="1"/>
        <v>0.09751274981762764</v>
      </c>
      <c r="F9" s="247">
        <v>16135</v>
      </c>
      <c r="G9" s="246">
        <v>22896</v>
      </c>
      <c r="H9" s="246">
        <f t="shared" si="2"/>
        <v>39031</v>
      </c>
      <c r="I9" s="248">
        <f t="shared" si="3"/>
        <v>0.5377264225871743</v>
      </c>
      <c r="J9" s="247">
        <v>263565</v>
      </c>
      <c r="K9" s="246">
        <v>243230</v>
      </c>
      <c r="L9" s="246">
        <f t="shared" si="4"/>
        <v>506795</v>
      </c>
      <c r="M9" s="248">
        <f t="shared" si="5"/>
        <v>0.08226069821647697</v>
      </c>
      <c r="N9" s="247">
        <v>226968</v>
      </c>
      <c r="O9" s="246">
        <v>227497</v>
      </c>
      <c r="P9" s="246">
        <f t="shared" si="6"/>
        <v>454465</v>
      </c>
      <c r="Q9" s="245">
        <f t="shared" si="7"/>
        <v>0.11514638090942086</v>
      </c>
    </row>
    <row r="10" spans="1:17" ht="18.75" customHeight="1">
      <c r="A10" s="250" t="s">
        <v>90</v>
      </c>
      <c r="B10" s="249">
        <v>19641</v>
      </c>
      <c r="C10" s="246">
        <v>23169</v>
      </c>
      <c r="D10" s="246">
        <f t="shared" si="0"/>
        <v>42810</v>
      </c>
      <c r="E10" s="248">
        <f t="shared" si="1"/>
        <v>0.06955332177631483</v>
      </c>
      <c r="F10" s="247">
        <v>20251</v>
      </c>
      <c r="G10" s="246">
        <v>23573</v>
      </c>
      <c r="H10" s="246">
        <f t="shared" si="2"/>
        <v>43824</v>
      </c>
      <c r="I10" s="248">
        <f t="shared" si="3"/>
        <v>-0.023138006571741476</v>
      </c>
      <c r="J10" s="247">
        <v>221423</v>
      </c>
      <c r="K10" s="246">
        <v>221281</v>
      </c>
      <c r="L10" s="246">
        <f t="shared" si="4"/>
        <v>442704</v>
      </c>
      <c r="M10" s="248">
        <f t="shared" si="5"/>
        <v>0.07185773368566624</v>
      </c>
      <c r="N10" s="247">
        <v>223589</v>
      </c>
      <c r="O10" s="246">
        <v>226478</v>
      </c>
      <c r="P10" s="246">
        <f t="shared" si="6"/>
        <v>450067</v>
      </c>
      <c r="Q10" s="245">
        <f t="shared" si="7"/>
        <v>-0.016359786431797918</v>
      </c>
    </row>
    <row r="11" spans="1:17" ht="18.75" customHeight="1">
      <c r="A11" s="250" t="s">
        <v>89</v>
      </c>
      <c r="B11" s="249">
        <v>13025</v>
      </c>
      <c r="C11" s="246">
        <v>15312</v>
      </c>
      <c r="D11" s="246">
        <f t="shared" si="0"/>
        <v>28337</v>
      </c>
      <c r="E11" s="248">
        <f t="shared" si="1"/>
        <v>0.04603906748833061</v>
      </c>
      <c r="F11" s="247">
        <v>9520</v>
      </c>
      <c r="G11" s="246">
        <v>11801</v>
      </c>
      <c r="H11" s="246">
        <f t="shared" si="2"/>
        <v>21321</v>
      </c>
      <c r="I11" s="248">
        <f t="shared" si="3"/>
        <v>0.329065240842362</v>
      </c>
      <c r="J11" s="247">
        <v>127345</v>
      </c>
      <c r="K11" s="246">
        <v>131043</v>
      </c>
      <c r="L11" s="246">
        <f t="shared" si="4"/>
        <v>258388</v>
      </c>
      <c r="M11" s="248">
        <f t="shared" si="5"/>
        <v>0.04194038475272852</v>
      </c>
      <c r="N11" s="247">
        <v>94244</v>
      </c>
      <c r="O11" s="246">
        <v>97274</v>
      </c>
      <c r="P11" s="246">
        <f t="shared" si="6"/>
        <v>191518</v>
      </c>
      <c r="Q11" s="245">
        <f t="shared" si="7"/>
        <v>0.3491577815140092</v>
      </c>
    </row>
    <row r="12" spans="1:17" ht="18.75" customHeight="1">
      <c r="A12" s="250" t="s">
        <v>44</v>
      </c>
      <c r="B12" s="249">
        <v>11635</v>
      </c>
      <c r="C12" s="246">
        <v>16210</v>
      </c>
      <c r="D12" s="246">
        <f t="shared" si="0"/>
        <v>27845</v>
      </c>
      <c r="E12" s="248">
        <f t="shared" si="1"/>
        <v>0.0452397160677759</v>
      </c>
      <c r="F12" s="247">
        <v>6719</v>
      </c>
      <c r="G12" s="246">
        <v>7653</v>
      </c>
      <c r="H12" s="246">
        <f t="shared" si="2"/>
        <v>14372</v>
      </c>
      <c r="I12" s="248">
        <f t="shared" si="3"/>
        <v>0.9374478151962149</v>
      </c>
      <c r="J12" s="247">
        <v>124999</v>
      </c>
      <c r="K12" s="246">
        <v>128116</v>
      </c>
      <c r="L12" s="246">
        <f t="shared" si="4"/>
        <v>253115</v>
      </c>
      <c r="M12" s="248">
        <f t="shared" si="5"/>
        <v>0.04108449497146493</v>
      </c>
      <c r="N12" s="247">
        <v>38939</v>
      </c>
      <c r="O12" s="246">
        <v>39525</v>
      </c>
      <c r="P12" s="246">
        <f t="shared" si="6"/>
        <v>78464</v>
      </c>
      <c r="Q12" s="245">
        <f t="shared" si="7"/>
        <v>2.2258742862969005</v>
      </c>
    </row>
    <row r="13" spans="1:17" ht="18.75" customHeight="1">
      <c r="A13" s="250" t="s">
        <v>88</v>
      </c>
      <c r="B13" s="249">
        <v>11098</v>
      </c>
      <c r="C13" s="246">
        <v>16335</v>
      </c>
      <c r="D13" s="246">
        <f t="shared" si="0"/>
        <v>27433</v>
      </c>
      <c r="E13" s="248">
        <f t="shared" si="1"/>
        <v>0.0445703404879618</v>
      </c>
      <c r="F13" s="247">
        <v>8980</v>
      </c>
      <c r="G13" s="246">
        <v>11623</v>
      </c>
      <c r="H13" s="246">
        <f t="shared" si="2"/>
        <v>20603</v>
      </c>
      <c r="I13" s="248">
        <f t="shared" si="3"/>
        <v>0.3315051206135029</v>
      </c>
      <c r="J13" s="247">
        <v>133974</v>
      </c>
      <c r="K13" s="246">
        <v>132460</v>
      </c>
      <c r="L13" s="246">
        <f t="shared" si="4"/>
        <v>266434</v>
      </c>
      <c r="M13" s="248">
        <f t="shared" si="5"/>
        <v>0.04324637549425078</v>
      </c>
      <c r="N13" s="247">
        <v>123077</v>
      </c>
      <c r="O13" s="246">
        <v>117847</v>
      </c>
      <c r="P13" s="246">
        <f t="shared" si="6"/>
        <v>240924</v>
      </c>
      <c r="Q13" s="245">
        <f t="shared" si="7"/>
        <v>0.10588401321578589</v>
      </c>
    </row>
    <row r="14" spans="1:17" ht="18.75" customHeight="1">
      <c r="A14" s="250" t="s">
        <v>87</v>
      </c>
      <c r="B14" s="249">
        <v>12312</v>
      </c>
      <c r="C14" s="246">
        <v>14347</v>
      </c>
      <c r="D14" s="246">
        <f t="shared" si="0"/>
        <v>26659</v>
      </c>
      <c r="E14" s="248">
        <f t="shared" si="1"/>
        <v>0.043312824228796475</v>
      </c>
      <c r="F14" s="247">
        <v>16767</v>
      </c>
      <c r="G14" s="246">
        <v>18274</v>
      </c>
      <c r="H14" s="246">
        <f t="shared" si="2"/>
        <v>35041</v>
      </c>
      <c r="I14" s="248">
        <f t="shared" si="3"/>
        <v>-0.23920550212608083</v>
      </c>
      <c r="J14" s="247">
        <v>191475</v>
      </c>
      <c r="K14" s="246">
        <v>180847</v>
      </c>
      <c r="L14" s="246">
        <f t="shared" si="4"/>
        <v>372322</v>
      </c>
      <c r="M14" s="248">
        <f t="shared" si="5"/>
        <v>0.06043364216567871</v>
      </c>
      <c r="N14" s="247">
        <v>199504</v>
      </c>
      <c r="O14" s="246">
        <v>187518</v>
      </c>
      <c r="P14" s="246">
        <f t="shared" si="6"/>
        <v>387022</v>
      </c>
      <c r="Q14" s="245">
        <f t="shared" si="7"/>
        <v>-0.03798233692141528</v>
      </c>
    </row>
    <row r="15" spans="1:17" ht="18.75" customHeight="1">
      <c r="A15" s="250" t="s">
        <v>86</v>
      </c>
      <c r="B15" s="249">
        <v>11118</v>
      </c>
      <c r="C15" s="246">
        <v>10822</v>
      </c>
      <c r="D15" s="246">
        <f t="shared" si="0"/>
        <v>21940</v>
      </c>
      <c r="E15" s="248">
        <f t="shared" si="1"/>
        <v>0.03564587432311019</v>
      </c>
      <c r="F15" s="247">
        <v>1217</v>
      </c>
      <c r="G15" s="246">
        <v>1260</v>
      </c>
      <c r="H15" s="246">
        <f t="shared" si="2"/>
        <v>2477</v>
      </c>
      <c r="I15" s="248">
        <f t="shared" si="3"/>
        <v>7.857488897860314</v>
      </c>
      <c r="J15" s="247">
        <v>74568</v>
      </c>
      <c r="K15" s="246">
        <v>73382</v>
      </c>
      <c r="L15" s="246">
        <f t="shared" si="4"/>
        <v>147950</v>
      </c>
      <c r="M15" s="248">
        <f t="shared" si="5"/>
        <v>0.024014582427071635</v>
      </c>
      <c r="N15" s="247">
        <v>17448</v>
      </c>
      <c r="O15" s="246">
        <v>17751</v>
      </c>
      <c r="P15" s="246">
        <f t="shared" si="6"/>
        <v>35199</v>
      </c>
      <c r="Q15" s="245">
        <f t="shared" si="7"/>
        <v>3.203244410352567</v>
      </c>
    </row>
    <row r="16" spans="1:17" ht="18.75" customHeight="1">
      <c r="A16" s="250" t="s">
        <v>85</v>
      </c>
      <c r="B16" s="249">
        <v>10645</v>
      </c>
      <c r="C16" s="246">
        <v>11255</v>
      </c>
      <c r="D16" s="246">
        <f t="shared" si="0"/>
        <v>21900</v>
      </c>
      <c r="E16" s="248">
        <f t="shared" si="1"/>
        <v>0.03558088640273989</v>
      </c>
      <c r="F16" s="247">
        <v>8346</v>
      </c>
      <c r="G16" s="246">
        <v>8672</v>
      </c>
      <c r="H16" s="246">
        <f t="shared" si="2"/>
        <v>17018</v>
      </c>
      <c r="I16" s="248"/>
      <c r="J16" s="247">
        <v>108348</v>
      </c>
      <c r="K16" s="246">
        <v>106419</v>
      </c>
      <c r="L16" s="246">
        <f t="shared" si="4"/>
        <v>214767</v>
      </c>
      <c r="M16" s="248">
        <f t="shared" si="5"/>
        <v>0.03486001908830614</v>
      </c>
      <c r="N16" s="247">
        <v>81122</v>
      </c>
      <c r="O16" s="246">
        <v>80246</v>
      </c>
      <c r="P16" s="246">
        <f t="shared" si="6"/>
        <v>161368</v>
      </c>
      <c r="Q16" s="245">
        <f t="shared" si="7"/>
        <v>0.33091443160973677</v>
      </c>
    </row>
    <row r="17" spans="1:17" ht="18.75" customHeight="1">
      <c r="A17" s="250" t="s">
        <v>84</v>
      </c>
      <c r="B17" s="249">
        <v>9069</v>
      </c>
      <c r="C17" s="246">
        <v>12064</v>
      </c>
      <c r="D17" s="246">
        <f t="shared" si="0"/>
        <v>21133</v>
      </c>
      <c r="E17" s="248">
        <f t="shared" si="1"/>
        <v>0.03433474302963937</v>
      </c>
      <c r="F17" s="247">
        <v>9513</v>
      </c>
      <c r="G17" s="246">
        <v>10172</v>
      </c>
      <c r="H17" s="246">
        <f t="shared" si="2"/>
        <v>19685</v>
      </c>
      <c r="I17" s="248">
        <f aca="true" t="shared" si="8" ref="I17:I22">(D17/H17-1)</f>
        <v>0.07355854711709431</v>
      </c>
      <c r="J17" s="247">
        <v>108931</v>
      </c>
      <c r="K17" s="246">
        <v>109535</v>
      </c>
      <c r="L17" s="246">
        <f t="shared" si="4"/>
        <v>218466</v>
      </c>
      <c r="M17" s="248">
        <f t="shared" si="5"/>
        <v>0.03546042422786503</v>
      </c>
      <c r="N17" s="247">
        <v>109718</v>
      </c>
      <c r="O17" s="246">
        <v>107411</v>
      </c>
      <c r="P17" s="246">
        <f t="shared" si="6"/>
        <v>217129</v>
      </c>
      <c r="Q17" s="245">
        <f t="shared" si="7"/>
        <v>0.006157629796111896</v>
      </c>
    </row>
    <row r="18" spans="1:17" ht="18.75" customHeight="1">
      <c r="A18" s="250" t="s">
        <v>83</v>
      </c>
      <c r="B18" s="249">
        <v>9508</v>
      </c>
      <c r="C18" s="246">
        <v>10477</v>
      </c>
      <c r="D18" s="246">
        <f t="shared" si="0"/>
        <v>19985</v>
      </c>
      <c r="E18" s="248">
        <f t="shared" si="1"/>
        <v>0.032469589715011724</v>
      </c>
      <c r="F18" s="247">
        <v>10217</v>
      </c>
      <c r="G18" s="246">
        <v>10311</v>
      </c>
      <c r="H18" s="246">
        <f t="shared" si="2"/>
        <v>20528</v>
      </c>
      <c r="I18" s="248">
        <f t="shared" si="8"/>
        <v>-0.026451675759937676</v>
      </c>
      <c r="J18" s="247">
        <v>110596</v>
      </c>
      <c r="K18" s="246">
        <v>104710</v>
      </c>
      <c r="L18" s="246">
        <f t="shared" si="4"/>
        <v>215306</v>
      </c>
      <c r="M18" s="248">
        <f t="shared" si="5"/>
        <v>0.0349475071581148</v>
      </c>
      <c r="N18" s="247">
        <v>89500</v>
      </c>
      <c r="O18" s="246">
        <v>87637</v>
      </c>
      <c r="P18" s="246">
        <f t="shared" si="6"/>
        <v>177137</v>
      </c>
      <c r="Q18" s="245">
        <f t="shared" si="7"/>
        <v>0.21547728594251914</v>
      </c>
    </row>
    <row r="19" spans="1:17" ht="18.75" customHeight="1">
      <c r="A19" s="250" t="s">
        <v>82</v>
      </c>
      <c r="B19" s="249">
        <v>6097</v>
      </c>
      <c r="C19" s="246">
        <v>7769</v>
      </c>
      <c r="D19" s="246">
        <f t="shared" si="0"/>
        <v>13866</v>
      </c>
      <c r="E19" s="248">
        <f t="shared" si="1"/>
        <v>0.0225280625963649</v>
      </c>
      <c r="F19" s="247">
        <v>6495</v>
      </c>
      <c r="G19" s="246">
        <v>7742</v>
      </c>
      <c r="H19" s="246">
        <f t="shared" si="2"/>
        <v>14237</v>
      </c>
      <c r="I19" s="248">
        <f t="shared" si="8"/>
        <v>-0.026058860715038268</v>
      </c>
      <c r="J19" s="247">
        <v>82164</v>
      </c>
      <c r="K19" s="246">
        <v>80573</v>
      </c>
      <c r="L19" s="246">
        <f t="shared" si="4"/>
        <v>162737</v>
      </c>
      <c r="M19" s="248">
        <f t="shared" si="5"/>
        <v>0.02641474214555158</v>
      </c>
      <c r="N19" s="247">
        <v>84041</v>
      </c>
      <c r="O19" s="246">
        <v>81399</v>
      </c>
      <c r="P19" s="246">
        <f t="shared" si="6"/>
        <v>165440</v>
      </c>
      <c r="Q19" s="245">
        <f t="shared" si="7"/>
        <v>-0.016338249516441028</v>
      </c>
    </row>
    <row r="20" spans="1:17" ht="18.75" customHeight="1">
      <c r="A20" s="250" t="s">
        <v>81</v>
      </c>
      <c r="B20" s="249">
        <v>5902</v>
      </c>
      <c r="C20" s="246">
        <v>6525</v>
      </c>
      <c r="D20" s="246">
        <f t="shared" si="0"/>
        <v>12427</v>
      </c>
      <c r="E20" s="248">
        <f t="shared" si="1"/>
        <v>0.020190122161043315</v>
      </c>
      <c r="F20" s="247">
        <v>4094</v>
      </c>
      <c r="G20" s="246">
        <v>4609</v>
      </c>
      <c r="H20" s="246">
        <f t="shared" si="2"/>
        <v>8703</v>
      </c>
      <c r="I20" s="248">
        <f t="shared" si="8"/>
        <v>0.42789842583017346</v>
      </c>
      <c r="J20" s="247">
        <v>49666</v>
      </c>
      <c r="K20" s="246">
        <v>51459</v>
      </c>
      <c r="L20" s="246">
        <f t="shared" si="4"/>
        <v>101125</v>
      </c>
      <c r="M20" s="248">
        <f t="shared" si="5"/>
        <v>0.016414157809649332</v>
      </c>
      <c r="N20" s="247">
        <v>40540</v>
      </c>
      <c r="O20" s="246">
        <v>43438</v>
      </c>
      <c r="P20" s="246">
        <f t="shared" si="6"/>
        <v>83978</v>
      </c>
      <c r="Q20" s="245">
        <f t="shared" si="7"/>
        <v>0.20418442925528124</v>
      </c>
    </row>
    <row r="21" spans="1:17" ht="18.75" customHeight="1">
      <c r="A21" s="250" t="s">
        <v>80</v>
      </c>
      <c r="B21" s="249">
        <v>5059</v>
      </c>
      <c r="C21" s="246">
        <v>7040</v>
      </c>
      <c r="D21" s="246">
        <f t="shared" si="0"/>
        <v>12099</v>
      </c>
      <c r="E21" s="248">
        <f t="shared" si="1"/>
        <v>0.019657221214006846</v>
      </c>
      <c r="F21" s="247">
        <v>6182</v>
      </c>
      <c r="G21" s="246">
        <v>8543</v>
      </c>
      <c r="H21" s="246">
        <f t="shared" si="2"/>
        <v>14725</v>
      </c>
      <c r="I21" s="248">
        <f t="shared" si="8"/>
        <v>-0.1783361629881155</v>
      </c>
      <c r="J21" s="247">
        <v>74545</v>
      </c>
      <c r="K21" s="246">
        <v>72896</v>
      </c>
      <c r="L21" s="246">
        <f t="shared" si="4"/>
        <v>147441</v>
      </c>
      <c r="M21" s="248">
        <f t="shared" si="5"/>
        <v>0.023931963823115028</v>
      </c>
      <c r="N21" s="247">
        <v>73393</v>
      </c>
      <c r="O21" s="246">
        <v>71590</v>
      </c>
      <c r="P21" s="246">
        <f t="shared" si="6"/>
        <v>144983</v>
      </c>
      <c r="Q21" s="245">
        <f t="shared" si="7"/>
        <v>0.01695371181448868</v>
      </c>
    </row>
    <row r="22" spans="1:17" ht="18.75" customHeight="1">
      <c r="A22" s="250" t="s">
        <v>79</v>
      </c>
      <c r="B22" s="249">
        <v>4792</v>
      </c>
      <c r="C22" s="246">
        <v>6573</v>
      </c>
      <c r="D22" s="246">
        <f t="shared" si="0"/>
        <v>11365</v>
      </c>
      <c r="E22" s="248">
        <f t="shared" si="1"/>
        <v>0.01846469287521182</v>
      </c>
      <c r="F22" s="247">
        <v>2492</v>
      </c>
      <c r="G22" s="246">
        <v>2772</v>
      </c>
      <c r="H22" s="246">
        <f t="shared" si="2"/>
        <v>5264</v>
      </c>
      <c r="I22" s="248">
        <f t="shared" si="8"/>
        <v>1.159004559270517</v>
      </c>
      <c r="J22" s="247">
        <v>40304</v>
      </c>
      <c r="K22" s="246">
        <v>41897</v>
      </c>
      <c r="L22" s="246">
        <f t="shared" si="4"/>
        <v>82201</v>
      </c>
      <c r="M22" s="248">
        <f t="shared" si="5"/>
        <v>0.01334249875017043</v>
      </c>
      <c r="N22" s="247">
        <v>30076</v>
      </c>
      <c r="O22" s="246">
        <v>29959</v>
      </c>
      <c r="P22" s="246">
        <f t="shared" si="6"/>
        <v>60035</v>
      </c>
      <c r="Q22" s="245">
        <f t="shared" si="7"/>
        <v>0.3692179561922213</v>
      </c>
    </row>
    <row r="23" spans="1:17" ht="18.75" customHeight="1">
      <c r="A23" s="250" t="s">
        <v>78</v>
      </c>
      <c r="B23" s="249">
        <v>3989</v>
      </c>
      <c r="C23" s="246">
        <v>5684</v>
      </c>
      <c r="D23" s="246">
        <f t="shared" si="0"/>
        <v>9673</v>
      </c>
      <c r="E23" s="248">
        <f t="shared" si="1"/>
        <v>0.01571570384354808</v>
      </c>
      <c r="F23" s="247"/>
      <c r="G23" s="246"/>
      <c r="H23" s="246">
        <f t="shared" si="2"/>
        <v>0</v>
      </c>
      <c r="I23" s="248"/>
      <c r="J23" s="247">
        <v>7332</v>
      </c>
      <c r="K23" s="246">
        <v>10379</v>
      </c>
      <c r="L23" s="246">
        <f t="shared" si="4"/>
        <v>17711</v>
      </c>
      <c r="M23" s="248">
        <f t="shared" si="5"/>
        <v>0.0028747703235273113</v>
      </c>
      <c r="N23" s="247"/>
      <c r="O23" s="246"/>
      <c r="P23" s="246">
        <f t="shared" si="6"/>
        <v>0</v>
      </c>
      <c r="Q23" s="245"/>
    </row>
    <row r="24" spans="1:17" ht="18.75" customHeight="1">
      <c r="A24" s="250" t="s">
        <v>77</v>
      </c>
      <c r="B24" s="249">
        <v>3431</v>
      </c>
      <c r="C24" s="246">
        <v>5393</v>
      </c>
      <c r="D24" s="246">
        <f t="shared" si="0"/>
        <v>8824</v>
      </c>
      <c r="E24" s="248">
        <f t="shared" si="1"/>
        <v>0.014336335233688439</v>
      </c>
      <c r="F24" s="247"/>
      <c r="G24" s="246"/>
      <c r="H24" s="246">
        <f t="shared" si="2"/>
        <v>0</v>
      </c>
      <c r="I24" s="248"/>
      <c r="J24" s="247">
        <v>4332</v>
      </c>
      <c r="K24" s="246">
        <v>6494</v>
      </c>
      <c r="L24" s="246">
        <f t="shared" si="4"/>
        <v>10826</v>
      </c>
      <c r="M24" s="248">
        <f t="shared" si="5"/>
        <v>0.0017572279104797399</v>
      </c>
      <c r="N24" s="247"/>
      <c r="O24" s="246"/>
      <c r="P24" s="246">
        <f t="shared" si="6"/>
        <v>0</v>
      </c>
      <c r="Q24" s="245"/>
    </row>
    <row r="25" spans="1:17" ht="18.75" customHeight="1">
      <c r="A25" s="250" t="s">
        <v>76</v>
      </c>
      <c r="B25" s="249">
        <v>3987</v>
      </c>
      <c r="C25" s="246">
        <v>4277</v>
      </c>
      <c r="D25" s="246">
        <f t="shared" si="0"/>
        <v>8264</v>
      </c>
      <c r="E25" s="248">
        <f t="shared" si="1"/>
        <v>0.013426504348504223</v>
      </c>
      <c r="F25" s="247">
        <v>4078</v>
      </c>
      <c r="G25" s="246">
        <v>4264</v>
      </c>
      <c r="H25" s="246">
        <f t="shared" si="2"/>
        <v>8342</v>
      </c>
      <c r="I25" s="248">
        <f>(D25/H25-1)</f>
        <v>-0.009350275713258194</v>
      </c>
      <c r="J25" s="247">
        <v>43747</v>
      </c>
      <c r="K25" s="246">
        <v>42567</v>
      </c>
      <c r="L25" s="246">
        <f t="shared" si="4"/>
        <v>86314</v>
      </c>
      <c r="M25" s="248">
        <f t="shared" si="5"/>
        <v>0.014010102518487739</v>
      </c>
      <c r="N25" s="247">
        <v>40961</v>
      </c>
      <c r="O25" s="246">
        <v>39420</v>
      </c>
      <c r="P25" s="246">
        <f t="shared" si="6"/>
        <v>80381</v>
      </c>
      <c r="Q25" s="245">
        <f>(L25/P25-1)</f>
        <v>0.07381097523046498</v>
      </c>
    </row>
    <row r="26" spans="1:17" ht="18.75" customHeight="1">
      <c r="A26" s="250" t="s">
        <v>75</v>
      </c>
      <c r="B26" s="249">
        <v>2488</v>
      </c>
      <c r="C26" s="246">
        <v>3504</v>
      </c>
      <c r="D26" s="246">
        <f t="shared" si="0"/>
        <v>5992</v>
      </c>
      <c r="E26" s="248">
        <f t="shared" si="1"/>
        <v>0.009735190471471115</v>
      </c>
      <c r="F26" s="247"/>
      <c r="G26" s="246"/>
      <c r="H26" s="246">
        <f t="shared" si="2"/>
        <v>0</v>
      </c>
      <c r="I26" s="248"/>
      <c r="J26" s="247">
        <v>14447</v>
      </c>
      <c r="K26" s="246">
        <v>16048</v>
      </c>
      <c r="L26" s="246">
        <f t="shared" si="4"/>
        <v>30495</v>
      </c>
      <c r="M26" s="248">
        <f t="shared" si="5"/>
        <v>0.004949812038618111</v>
      </c>
      <c r="N26" s="247"/>
      <c r="O26" s="246"/>
      <c r="P26" s="246">
        <f t="shared" si="6"/>
        <v>0</v>
      </c>
      <c r="Q26" s="245"/>
    </row>
    <row r="27" spans="1:17" ht="18.75" customHeight="1">
      <c r="A27" s="250" t="s">
        <v>74</v>
      </c>
      <c r="B27" s="249">
        <v>2368</v>
      </c>
      <c r="C27" s="246">
        <v>3253</v>
      </c>
      <c r="D27" s="246">
        <f t="shared" si="0"/>
        <v>5621</v>
      </c>
      <c r="E27" s="248">
        <f t="shared" si="1"/>
        <v>0.009132427510036572</v>
      </c>
      <c r="F27" s="247">
        <v>1042</v>
      </c>
      <c r="G27" s="246">
        <v>1418</v>
      </c>
      <c r="H27" s="246">
        <f t="shared" si="2"/>
        <v>2460</v>
      </c>
      <c r="I27" s="248">
        <f aca="true" t="shared" si="9" ref="I27:I34">(D27/H27-1)</f>
        <v>1.2849593495934961</v>
      </c>
      <c r="J27" s="247">
        <v>21159</v>
      </c>
      <c r="K27" s="246">
        <v>21004</v>
      </c>
      <c r="L27" s="246">
        <f t="shared" si="4"/>
        <v>42163</v>
      </c>
      <c r="M27" s="248">
        <f t="shared" si="5"/>
        <v>0.00684370962401231</v>
      </c>
      <c r="N27" s="247">
        <v>10322</v>
      </c>
      <c r="O27" s="246">
        <v>10167</v>
      </c>
      <c r="P27" s="246">
        <f t="shared" si="6"/>
        <v>20489</v>
      </c>
      <c r="Q27" s="245">
        <f aca="true" t="shared" si="10" ref="Q27:Q34">(L27/P27-1)</f>
        <v>1.057835911952755</v>
      </c>
    </row>
    <row r="28" spans="1:17" ht="18.75" customHeight="1">
      <c r="A28" s="250" t="s">
        <v>73</v>
      </c>
      <c r="B28" s="249">
        <v>2066</v>
      </c>
      <c r="C28" s="246">
        <v>2965</v>
      </c>
      <c r="D28" s="246">
        <f t="shared" si="0"/>
        <v>5031</v>
      </c>
      <c r="E28" s="248">
        <f t="shared" si="1"/>
        <v>0.00817385568457463</v>
      </c>
      <c r="F28" s="247">
        <v>1806</v>
      </c>
      <c r="G28" s="246">
        <v>2763</v>
      </c>
      <c r="H28" s="246">
        <f t="shared" si="2"/>
        <v>4569</v>
      </c>
      <c r="I28" s="248">
        <f t="shared" si="9"/>
        <v>0.10111621799080761</v>
      </c>
      <c r="J28" s="247">
        <v>31292</v>
      </c>
      <c r="K28" s="246">
        <v>28994</v>
      </c>
      <c r="L28" s="246">
        <f t="shared" si="4"/>
        <v>60286</v>
      </c>
      <c r="M28" s="248">
        <f t="shared" si="5"/>
        <v>0.009785353945241233</v>
      </c>
      <c r="N28" s="247">
        <v>27794</v>
      </c>
      <c r="O28" s="246">
        <v>24820</v>
      </c>
      <c r="P28" s="246">
        <f t="shared" si="6"/>
        <v>52614</v>
      </c>
      <c r="Q28" s="245">
        <f t="shared" si="10"/>
        <v>0.14581670277872805</v>
      </c>
    </row>
    <row r="29" spans="1:17" ht="18.75" customHeight="1">
      <c r="A29" s="250" t="s">
        <v>72</v>
      </c>
      <c r="B29" s="249">
        <v>1672</v>
      </c>
      <c r="C29" s="246">
        <v>3180</v>
      </c>
      <c r="D29" s="246">
        <f t="shared" si="0"/>
        <v>4852</v>
      </c>
      <c r="E29" s="248">
        <f t="shared" si="1"/>
        <v>0.007883034740917533</v>
      </c>
      <c r="F29" s="247">
        <v>2177</v>
      </c>
      <c r="G29" s="246">
        <v>3293</v>
      </c>
      <c r="H29" s="246">
        <f t="shared" si="2"/>
        <v>5470</v>
      </c>
      <c r="I29" s="248">
        <f t="shared" si="9"/>
        <v>-0.11297989031078615</v>
      </c>
      <c r="J29" s="247">
        <v>27627</v>
      </c>
      <c r="K29" s="246">
        <v>29985</v>
      </c>
      <c r="L29" s="246">
        <f t="shared" si="4"/>
        <v>57612</v>
      </c>
      <c r="M29" s="248">
        <f t="shared" si="5"/>
        <v>0.009351322222294362</v>
      </c>
      <c r="N29" s="247">
        <v>18500</v>
      </c>
      <c r="O29" s="246">
        <v>20264</v>
      </c>
      <c r="P29" s="246">
        <f t="shared" si="6"/>
        <v>38764</v>
      </c>
      <c r="Q29" s="245">
        <f t="shared" si="10"/>
        <v>0.4862243318542978</v>
      </c>
    </row>
    <row r="30" spans="1:17" ht="18.75" customHeight="1">
      <c r="A30" s="250" t="s">
        <v>71</v>
      </c>
      <c r="B30" s="249">
        <v>1145</v>
      </c>
      <c r="C30" s="246">
        <v>1188</v>
      </c>
      <c r="D30" s="246">
        <f t="shared" si="0"/>
        <v>2333</v>
      </c>
      <c r="E30" s="248">
        <f t="shared" si="1"/>
        <v>0.0037904204555978156</v>
      </c>
      <c r="F30" s="247">
        <v>553</v>
      </c>
      <c r="G30" s="246">
        <v>603</v>
      </c>
      <c r="H30" s="246">
        <f t="shared" si="2"/>
        <v>1156</v>
      </c>
      <c r="I30" s="248">
        <f t="shared" si="9"/>
        <v>1.0181660899653977</v>
      </c>
      <c r="J30" s="247">
        <v>8535</v>
      </c>
      <c r="K30" s="246">
        <v>8669</v>
      </c>
      <c r="L30" s="246">
        <f t="shared" si="4"/>
        <v>17204</v>
      </c>
      <c r="M30" s="248">
        <f t="shared" si="5"/>
        <v>0.0027924763506275117</v>
      </c>
      <c r="N30" s="247">
        <v>4756</v>
      </c>
      <c r="O30" s="246">
        <v>4955</v>
      </c>
      <c r="P30" s="246">
        <f t="shared" si="6"/>
        <v>9711</v>
      </c>
      <c r="Q30" s="245">
        <f t="shared" si="10"/>
        <v>0.7715992173823498</v>
      </c>
    </row>
    <row r="31" spans="1:17" ht="18.75" customHeight="1">
      <c r="A31" s="250" t="s">
        <v>70</v>
      </c>
      <c r="B31" s="249">
        <v>689</v>
      </c>
      <c r="C31" s="246">
        <v>851</v>
      </c>
      <c r="D31" s="246">
        <f t="shared" si="0"/>
        <v>1540</v>
      </c>
      <c r="E31" s="248">
        <f t="shared" si="1"/>
        <v>0.002502034934256595</v>
      </c>
      <c r="F31" s="247">
        <v>301</v>
      </c>
      <c r="G31" s="246">
        <v>512</v>
      </c>
      <c r="H31" s="246">
        <f t="shared" si="2"/>
        <v>813</v>
      </c>
      <c r="I31" s="248">
        <f t="shared" si="9"/>
        <v>0.894218942189422</v>
      </c>
      <c r="J31" s="247">
        <v>4936</v>
      </c>
      <c r="K31" s="246">
        <v>4794</v>
      </c>
      <c r="L31" s="246">
        <f t="shared" si="4"/>
        <v>9730</v>
      </c>
      <c r="M31" s="248">
        <f t="shared" si="5"/>
        <v>0.0015793300913511793</v>
      </c>
      <c r="N31" s="247">
        <v>4048</v>
      </c>
      <c r="O31" s="246">
        <v>4040</v>
      </c>
      <c r="P31" s="246">
        <f t="shared" si="6"/>
        <v>8088</v>
      </c>
      <c r="Q31" s="245">
        <f t="shared" si="10"/>
        <v>0.2030168150346192</v>
      </c>
    </row>
    <row r="32" spans="1:17" ht="18.75" customHeight="1">
      <c r="A32" s="250" t="s">
        <v>69</v>
      </c>
      <c r="B32" s="249">
        <v>323</v>
      </c>
      <c r="C32" s="246">
        <v>1040</v>
      </c>
      <c r="D32" s="246">
        <f t="shared" si="0"/>
        <v>1363</v>
      </c>
      <c r="E32" s="248">
        <f t="shared" si="1"/>
        <v>0.002214463386618012</v>
      </c>
      <c r="F32" s="247"/>
      <c r="G32" s="246"/>
      <c r="H32" s="246">
        <f t="shared" si="2"/>
        <v>0</v>
      </c>
      <c r="I32" s="248" t="e">
        <f t="shared" si="9"/>
        <v>#DIV/0!</v>
      </c>
      <c r="J32" s="247">
        <v>323</v>
      </c>
      <c r="K32" s="246">
        <v>1040</v>
      </c>
      <c r="L32" s="246">
        <f t="shared" si="4"/>
        <v>1363</v>
      </c>
      <c r="M32" s="248">
        <f t="shared" si="5"/>
        <v>0.00022123606521188668</v>
      </c>
      <c r="N32" s="247"/>
      <c r="O32" s="246"/>
      <c r="P32" s="246">
        <f t="shared" si="6"/>
        <v>0</v>
      </c>
      <c r="Q32" s="245" t="e">
        <f t="shared" si="10"/>
        <v>#DIV/0!</v>
      </c>
    </row>
    <row r="33" spans="1:17" ht="18.75" customHeight="1">
      <c r="A33" s="250" t="s">
        <v>68</v>
      </c>
      <c r="B33" s="249">
        <v>649</v>
      </c>
      <c r="C33" s="246">
        <v>456</v>
      </c>
      <c r="D33" s="246">
        <f t="shared" si="0"/>
        <v>1105</v>
      </c>
      <c r="E33" s="248">
        <f t="shared" si="1"/>
        <v>0.0017952913002295698</v>
      </c>
      <c r="F33" s="247">
        <v>694</v>
      </c>
      <c r="G33" s="246">
        <v>530</v>
      </c>
      <c r="H33" s="246">
        <f t="shared" si="2"/>
        <v>1224</v>
      </c>
      <c r="I33" s="248">
        <f t="shared" si="9"/>
        <v>-0.09722222222222221</v>
      </c>
      <c r="J33" s="247">
        <v>5866</v>
      </c>
      <c r="K33" s="246">
        <v>6115</v>
      </c>
      <c r="L33" s="246">
        <f t="shared" si="4"/>
        <v>11981</v>
      </c>
      <c r="M33" s="248">
        <f t="shared" si="5"/>
        <v>0.0019447023457840164</v>
      </c>
      <c r="N33" s="247">
        <v>6146</v>
      </c>
      <c r="O33" s="246">
        <v>6309</v>
      </c>
      <c r="P33" s="246">
        <f t="shared" si="6"/>
        <v>12455</v>
      </c>
      <c r="Q33" s="245">
        <f t="shared" si="10"/>
        <v>-0.03805700521878763</v>
      </c>
    </row>
    <row r="34" spans="1:17" ht="18.75" customHeight="1" thickBot="1">
      <c r="A34" s="244" t="s">
        <v>58</v>
      </c>
      <c r="B34" s="242">
        <v>0</v>
      </c>
      <c r="C34" s="241">
        <v>0</v>
      </c>
      <c r="D34" s="241">
        <f t="shared" si="0"/>
        <v>0</v>
      </c>
      <c r="E34" s="243">
        <f t="shared" si="1"/>
        <v>0</v>
      </c>
      <c r="F34" s="242">
        <v>16287</v>
      </c>
      <c r="G34" s="241">
        <v>15955</v>
      </c>
      <c r="H34" s="241">
        <f t="shared" si="2"/>
        <v>32242</v>
      </c>
      <c r="I34" s="243">
        <f t="shared" si="9"/>
        <v>-1</v>
      </c>
      <c r="J34" s="242">
        <v>126977</v>
      </c>
      <c r="K34" s="241">
        <v>76925</v>
      </c>
      <c r="L34" s="241">
        <f t="shared" si="4"/>
        <v>203902</v>
      </c>
      <c r="M34" s="243">
        <f t="shared" si="5"/>
        <v>0.03309646087221872</v>
      </c>
      <c r="N34" s="242">
        <v>217136</v>
      </c>
      <c r="O34" s="241">
        <v>142210</v>
      </c>
      <c r="P34" s="241">
        <f t="shared" si="6"/>
        <v>359346</v>
      </c>
      <c r="Q34" s="240">
        <f t="shared" si="10"/>
        <v>-0.4325747329871489</v>
      </c>
    </row>
    <row r="35" spans="1:17" ht="15" thickTop="1">
      <c r="A35" s="238" t="s">
        <v>67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</row>
    <row r="36" ht="14.25">
      <c r="A36" s="238" t="s">
        <v>56</v>
      </c>
    </row>
  </sheetData>
  <sheetProtection/>
  <mergeCells count="13">
    <mergeCell ref="F5:H5"/>
    <mergeCell ref="J5:L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</mergeCells>
  <conditionalFormatting sqref="Q35:Q65536 I35:I65536 Q3:Q6 I3:I6">
    <cfRule type="cellIs" priority="5" dxfId="78" operator="lessThan" stopIfTrue="1">
      <formula>0</formula>
    </cfRule>
  </conditionalFormatting>
  <conditionalFormatting sqref="I7:I33 Q7:Q33">
    <cfRule type="cellIs" priority="6" dxfId="78" operator="lessThan" stopIfTrue="1">
      <formula>0</formula>
    </cfRule>
    <cfRule type="cellIs" priority="7" dxfId="80" operator="greaterThanOrEqual" stopIfTrue="1">
      <formula>0</formula>
    </cfRule>
  </conditionalFormatting>
  <conditionalFormatting sqref="I34">
    <cfRule type="cellIs" priority="3" dxfId="78" operator="lessThan" stopIfTrue="1">
      <formula>0</formula>
    </cfRule>
    <cfRule type="cellIs" priority="4" dxfId="80" operator="greaterThanOrEqual" stopIfTrue="1">
      <formula>0</formula>
    </cfRule>
  </conditionalFormatting>
  <conditionalFormatting sqref="Q34">
    <cfRule type="cellIs" priority="1" dxfId="78" operator="lessThan" stopIfTrue="1">
      <formula>0</formula>
    </cfRule>
    <cfRule type="cellIs" priority="2" dxfId="80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88" zoomScaleNormal="88" zoomScalePageLayoutView="0" workbookViewId="0" topLeftCell="A1">
      <selection activeCell="Q9" sqref="Q9"/>
    </sheetView>
  </sheetViews>
  <sheetFormatPr defaultColWidth="9.140625" defaultRowHeight="15"/>
  <cols>
    <col min="1" max="1" width="22.140625" style="238" customWidth="1"/>
    <col min="2" max="2" width="8.140625" style="238" customWidth="1"/>
    <col min="3" max="3" width="9.140625" style="238" customWidth="1"/>
    <col min="4" max="4" width="8.140625" style="238" customWidth="1"/>
    <col min="5" max="5" width="10.7109375" style="238" customWidth="1"/>
    <col min="6" max="6" width="8.7109375" style="238" customWidth="1"/>
    <col min="7" max="7" width="9.00390625" style="238" customWidth="1"/>
    <col min="8" max="8" width="8.140625" style="238" customWidth="1"/>
    <col min="9" max="9" width="8.57421875" style="238" customWidth="1"/>
    <col min="10" max="11" width="9.7109375" style="238" customWidth="1"/>
    <col min="12" max="12" width="10.140625" style="238" customWidth="1"/>
    <col min="13" max="13" width="10.00390625" style="238" customWidth="1"/>
    <col min="14" max="14" width="10.140625" style="238" customWidth="1"/>
    <col min="15" max="15" width="9.8515625" style="238" customWidth="1"/>
    <col min="16" max="16" width="9.28125" style="238" customWidth="1"/>
    <col min="17" max="17" width="10.8515625" style="238" customWidth="1"/>
    <col min="18" max="16384" width="9.140625" style="238" customWidth="1"/>
  </cols>
  <sheetData>
    <row r="1" spans="16:17" ht="18.75" thickBot="1">
      <c r="P1" s="686" t="s">
        <v>36</v>
      </c>
      <c r="Q1" s="687"/>
    </row>
    <row r="2" ht="6" customHeight="1" thickBot="1"/>
    <row r="3" spans="1:17" ht="25.5" customHeight="1" thickBot="1" thickTop="1">
      <c r="A3" s="735" t="s">
        <v>103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</row>
    <row r="4" spans="1:17" s="293" customFormat="1" ht="19.5" customHeight="1" thickBot="1" thickTop="1">
      <c r="A4" s="736" t="s">
        <v>91</v>
      </c>
      <c r="B4" s="733" t="s">
        <v>53</v>
      </c>
      <c r="C4" s="733"/>
      <c r="D4" s="733"/>
      <c r="E4" s="733"/>
      <c r="F4" s="733"/>
      <c r="G4" s="733"/>
      <c r="H4" s="733"/>
      <c r="I4" s="734"/>
      <c r="J4" s="733" t="s">
        <v>52</v>
      </c>
      <c r="K4" s="733"/>
      <c r="L4" s="733"/>
      <c r="M4" s="733"/>
      <c r="N4" s="733"/>
      <c r="O4" s="733"/>
      <c r="P4" s="733"/>
      <c r="Q4" s="733"/>
    </row>
    <row r="5" spans="1:17" s="292" customFormat="1" ht="26.25" customHeight="1">
      <c r="A5" s="737"/>
      <c r="B5" s="728" t="s">
        <v>51</v>
      </c>
      <c r="C5" s="726"/>
      <c r="D5" s="727"/>
      <c r="E5" s="731" t="s">
        <v>48</v>
      </c>
      <c r="F5" s="725" t="s">
        <v>50</v>
      </c>
      <c r="G5" s="726"/>
      <c r="H5" s="727"/>
      <c r="I5" s="729" t="s">
        <v>46</v>
      </c>
      <c r="J5" s="728" t="s">
        <v>49</v>
      </c>
      <c r="K5" s="726"/>
      <c r="L5" s="727"/>
      <c r="M5" s="731" t="s">
        <v>48</v>
      </c>
      <c r="N5" s="725" t="s">
        <v>47</v>
      </c>
      <c r="O5" s="726"/>
      <c r="P5" s="727"/>
      <c r="Q5" s="739" t="s">
        <v>46</v>
      </c>
    </row>
    <row r="6" spans="1:17" s="264" customFormat="1" ht="15" customHeight="1" thickBot="1">
      <c r="A6" s="738"/>
      <c r="B6" s="291" t="s">
        <v>23</v>
      </c>
      <c r="C6" s="290" t="s">
        <v>22</v>
      </c>
      <c r="D6" s="289" t="s">
        <v>21</v>
      </c>
      <c r="E6" s="732"/>
      <c r="F6" s="289" t="s">
        <v>23</v>
      </c>
      <c r="G6" s="290" t="s">
        <v>22</v>
      </c>
      <c r="H6" s="289" t="s">
        <v>21</v>
      </c>
      <c r="I6" s="730"/>
      <c r="J6" s="291" t="s">
        <v>23</v>
      </c>
      <c r="K6" s="290" t="s">
        <v>22</v>
      </c>
      <c r="L6" s="289" t="s">
        <v>21</v>
      </c>
      <c r="M6" s="732"/>
      <c r="N6" s="289" t="s">
        <v>23</v>
      </c>
      <c r="O6" s="290" t="s">
        <v>22</v>
      </c>
      <c r="P6" s="289" t="s">
        <v>21</v>
      </c>
      <c r="Q6" s="740"/>
    </row>
    <row r="7" spans="1:17" s="257" customFormat="1" ht="18.75" customHeight="1" thickBot="1" thickTop="1">
      <c r="A7" s="288" t="s">
        <v>32</v>
      </c>
      <c r="B7" s="286">
        <f>SUM(B8:B37)</f>
        <v>20958.591</v>
      </c>
      <c r="C7" s="284">
        <f>SUM(C8:C37)</f>
        <v>17702.626000000007</v>
      </c>
      <c r="D7" s="283">
        <f aca="true" t="shared" si="0" ref="D7:D37">C7+B7</f>
        <v>38661.217000000004</v>
      </c>
      <c r="E7" s="285">
        <f aca="true" t="shared" si="1" ref="E7:E37">(D7/$D$7)</f>
        <v>1</v>
      </c>
      <c r="F7" s="283">
        <f>SUM(F8:F37)</f>
        <v>24601.021</v>
      </c>
      <c r="G7" s="284">
        <f>SUM(G8:G37)</f>
        <v>16807.959</v>
      </c>
      <c r="H7" s="283">
        <f aca="true" t="shared" si="2" ref="H7:H37">G7+F7</f>
        <v>41408.979999999996</v>
      </c>
      <c r="I7" s="287">
        <f aca="true" t="shared" si="3" ref="I7:I25">(D7/H7-1)</f>
        <v>-0.06635669364471164</v>
      </c>
      <c r="J7" s="286">
        <f>SUM(J8:J37)</f>
        <v>285244.18100000004</v>
      </c>
      <c r="K7" s="284">
        <f>SUM(K8:K37)</f>
        <v>193606.08900000007</v>
      </c>
      <c r="L7" s="283">
        <f aca="true" t="shared" si="4" ref="L7:L37">K7+J7</f>
        <v>478850.27000000014</v>
      </c>
      <c r="M7" s="285">
        <f aca="true" t="shared" si="5" ref="M7:M37">(L7/$L$7)</f>
        <v>1</v>
      </c>
      <c r="N7" s="283">
        <f>SUM(N8:N37)</f>
        <v>279042.348</v>
      </c>
      <c r="O7" s="284">
        <f>SUM(O8:O37)</f>
        <v>151676.62099999998</v>
      </c>
      <c r="P7" s="283">
        <f aca="true" t="shared" si="6" ref="P7:P37">O7+N7</f>
        <v>430718.969</v>
      </c>
      <c r="Q7" s="282">
        <f aca="true" t="shared" si="7" ref="Q7:Q37">(L7/P7-1)</f>
        <v>0.11174641579345002</v>
      </c>
    </row>
    <row r="8" spans="1:17" ht="18.75" customHeight="1" thickTop="1">
      <c r="A8" s="281" t="s">
        <v>60</v>
      </c>
      <c r="B8" s="279">
        <v>4381.497</v>
      </c>
      <c r="C8" s="277">
        <v>5360.415</v>
      </c>
      <c r="D8" s="276">
        <f t="shared" si="0"/>
        <v>9741.912</v>
      </c>
      <c r="E8" s="278">
        <f t="shared" si="1"/>
        <v>0.2519815141877194</v>
      </c>
      <c r="F8" s="276">
        <v>5552.277</v>
      </c>
      <c r="G8" s="277">
        <v>5787.164</v>
      </c>
      <c r="H8" s="276">
        <f t="shared" si="2"/>
        <v>11339.440999999999</v>
      </c>
      <c r="I8" s="280">
        <f t="shared" si="3"/>
        <v>-0.14088251793011652</v>
      </c>
      <c r="J8" s="279">
        <v>64681.612</v>
      </c>
      <c r="K8" s="277">
        <v>64249.392000000014</v>
      </c>
      <c r="L8" s="276">
        <f t="shared" si="4"/>
        <v>128931.00400000002</v>
      </c>
      <c r="M8" s="278">
        <f t="shared" si="5"/>
        <v>0.2692511878504318</v>
      </c>
      <c r="N8" s="276">
        <v>60557.997</v>
      </c>
      <c r="O8" s="277">
        <v>48287.49999999996</v>
      </c>
      <c r="P8" s="276">
        <f t="shared" si="6"/>
        <v>108845.49699999997</v>
      </c>
      <c r="Q8" s="275">
        <f t="shared" si="7"/>
        <v>0.18453227330111832</v>
      </c>
    </row>
    <row r="9" spans="1:17" ht="18.75" customHeight="1">
      <c r="A9" s="281" t="s">
        <v>102</v>
      </c>
      <c r="B9" s="279">
        <v>2684.041</v>
      </c>
      <c r="C9" s="277">
        <v>1997.067</v>
      </c>
      <c r="D9" s="276">
        <f t="shared" si="0"/>
        <v>4681.108</v>
      </c>
      <c r="E9" s="278">
        <f t="shared" si="1"/>
        <v>0.12108020293308407</v>
      </c>
      <c r="F9" s="276">
        <v>3059.964</v>
      </c>
      <c r="G9" s="277">
        <v>2408.698</v>
      </c>
      <c r="H9" s="276">
        <f t="shared" si="2"/>
        <v>5468.662</v>
      </c>
      <c r="I9" s="280">
        <f t="shared" si="3"/>
        <v>-0.1440121916476096</v>
      </c>
      <c r="J9" s="279">
        <v>39511.387</v>
      </c>
      <c r="K9" s="277">
        <v>26280.299</v>
      </c>
      <c r="L9" s="276">
        <f t="shared" si="4"/>
        <v>65791.686</v>
      </c>
      <c r="M9" s="278">
        <f t="shared" si="5"/>
        <v>0.1373951110020257</v>
      </c>
      <c r="N9" s="276">
        <v>22566.340000000004</v>
      </c>
      <c r="O9" s="277">
        <v>12453.205999999998</v>
      </c>
      <c r="P9" s="276">
        <f t="shared" si="6"/>
        <v>35019.546</v>
      </c>
      <c r="Q9" s="275">
        <f t="shared" si="7"/>
        <v>0.8787132762943299</v>
      </c>
    </row>
    <row r="10" spans="1:17" ht="18.75" customHeight="1">
      <c r="A10" s="281" t="s">
        <v>63</v>
      </c>
      <c r="B10" s="279">
        <v>2318.044</v>
      </c>
      <c r="C10" s="277">
        <v>2132.182</v>
      </c>
      <c r="D10" s="276">
        <f t="shared" si="0"/>
        <v>4450.226</v>
      </c>
      <c r="E10" s="278">
        <f t="shared" si="1"/>
        <v>0.1151082750447302</v>
      </c>
      <c r="F10" s="276">
        <v>1558.004</v>
      </c>
      <c r="G10" s="277">
        <v>1165.8790000000001</v>
      </c>
      <c r="H10" s="276">
        <f t="shared" si="2"/>
        <v>2723.883</v>
      </c>
      <c r="I10" s="280">
        <f t="shared" si="3"/>
        <v>0.6337801586925724</v>
      </c>
      <c r="J10" s="279">
        <v>19212.265999999996</v>
      </c>
      <c r="K10" s="277">
        <v>16633.431000000004</v>
      </c>
      <c r="L10" s="276">
        <f t="shared" si="4"/>
        <v>35845.697</v>
      </c>
      <c r="M10" s="278">
        <f t="shared" si="5"/>
        <v>0.07485784021798712</v>
      </c>
      <c r="N10" s="276">
        <v>14017.021000000002</v>
      </c>
      <c r="O10" s="277">
        <v>8340.201000000003</v>
      </c>
      <c r="P10" s="276">
        <f t="shared" si="6"/>
        <v>22357.222000000005</v>
      </c>
      <c r="Q10" s="275">
        <f t="shared" si="7"/>
        <v>0.6033162349061074</v>
      </c>
    </row>
    <row r="11" spans="1:17" ht="18.75" customHeight="1">
      <c r="A11" s="281" t="s">
        <v>101</v>
      </c>
      <c r="B11" s="279">
        <v>2464.794</v>
      </c>
      <c r="C11" s="277">
        <v>1864.981</v>
      </c>
      <c r="D11" s="276">
        <f t="shared" si="0"/>
        <v>4329.775</v>
      </c>
      <c r="E11" s="278">
        <f t="shared" si="1"/>
        <v>0.1119927238710566</v>
      </c>
      <c r="F11" s="276">
        <v>1961.9180000000001</v>
      </c>
      <c r="G11" s="277">
        <v>765.559</v>
      </c>
      <c r="H11" s="276">
        <f t="shared" si="2"/>
        <v>2727.477</v>
      </c>
      <c r="I11" s="280">
        <f t="shared" si="3"/>
        <v>0.5874652655182793</v>
      </c>
      <c r="J11" s="279">
        <v>31180.432</v>
      </c>
      <c r="K11" s="277">
        <v>11339.348999999998</v>
      </c>
      <c r="L11" s="276">
        <f t="shared" si="4"/>
        <v>42519.781</v>
      </c>
      <c r="M11" s="278">
        <f t="shared" si="5"/>
        <v>0.08879556651393344</v>
      </c>
      <c r="N11" s="276">
        <v>35059.504</v>
      </c>
      <c r="O11" s="277">
        <v>12113.435000000001</v>
      </c>
      <c r="P11" s="276">
        <f t="shared" si="6"/>
        <v>47172.939</v>
      </c>
      <c r="Q11" s="275">
        <f t="shared" si="7"/>
        <v>-0.09864040907012384</v>
      </c>
    </row>
    <row r="12" spans="1:17" ht="18.75" customHeight="1">
      <c r="A12" s="281" t="s">
        <v>45</v>
      </c>
      <c r="B12" s="279">
        <v>1577.5740000000005</v>
      </c>
      <c r="C12" s="277">
        <v>1290.5370000000003</v>
      </c>
      <c r="D12" s="276">
        <f t="shared" si="0"/>
        <v>2868.111000000001</v>
      </c>
      <c r="E12" s="278">
        <f t="shared" si="1"/>
        <v>0.07418574019540049</v>
      </c>
      <c r="F12" s="276">
        <v>2203.91</v>
      </c>
      <c r="G12" s="277">
        <v>1735.4910000000002</v>
      </c>
      <c r="H12" s="276">
        <f t="shared" si="2"/>
        <v>3939.401</v>
      </c>
      <c r="I12" s="280">
        <f t="shared" si="3"/>
        <v>-0.2719423587494645</v>
      </c>
      <c r="J12" s="279">
        <v>21773.338999999993</v>
      </c>
      <c r="K12" s="277">
        <v>19522.244000000017</v>
      </c>
      <c r="L12" s="276">
        <f t="shared" si="4"/>
        <v>41295.58300000001</v>
      </c>
      <c r="M12" s="278">
        <f t="shared" si="5"/>
        <v>0.08623903041758753</v>
      </c>
      <c r="N12" s="276">
        <v>20300.479999999996</v>
      </c>
      <c r="O12" s="277">
        <v>16480.915999999997</v>
      </c>
      <c r="P12" s="276">
        <f t="shared" si="6"/>
        <v>36781.39599999999</v>
      </c>
      <c r="Q12" s="275">
        <f t="shared" si="7"/>
        <v>0.12273017043725098</v>
      </c>
    </row>
    <row r="13" spans="1:17" ht="18.75" customHeight="1">
      <c r="A13" s="281" t="s">
        <v>100</v>
      </c>
      <c r="B13" s="279">
        <v>1344.526</v>
      </c>
      <c r="C13" s="277">
        <v>870.587</v>
      </c>
      <c r="D13" s="276">
        <f t="shared" si="0"/>
        <v>2215.1130000000003</v>
      </c>
      <c r="E13" s="278">
        <f t="shared" si="1"/>
        <v>0.05729548037766116</v>
      </c>
      <c r="F13" s="276">
        <v>1685.4270000000001</v>
      </c>
      <c r="G13" s="277">
        <v>720.7510000000001</v>
      </c>
      <c r="H13" s="276">
        <f t="shared" si="2"/>
        <v>2406.1780000000003</v>
      </c>
      <c r="I13" s="280">
        <f t="shared" si="3"/>
        <v>-0.07940601235652556</v>
      </c>
      <c r="J13" s="279">
        <v>18363.004000000004</v>
      </c>
      <c r="K13" s="277">
        <v>9983.547</v>
      </c>
      <c r="L13" s="276">
        <f t="shared" si="4"/>
        <v>28346.551000000007</v>
      </c>
      <c r="M13" s="278">
        <f t="shared" si="5"/>
        <v>0.059197107688798004</v>
      </c>
      <c r="N13" s="276">
        <v>21981.852000000003</v>
      </c>
      <c r="O13" s="277">
        <v>8027.117</v>
      </c>
      <c r="P13" s="276">
        <f t="shared" si="6"/>
        <v>30008.969000000005</v>
      </c>
      <c r="Q13" s="275">
        <f t="shared" si="7"/>
        <v>-0.05539737136587386</v>
      </c>
    </row>
    <row r="14" spans="1:17" ht="18.75" customHeight="1">
      <c r="A14" s="281" t="s">
        <v>99</v>
      </c>
      <c r="B14" s="279">
        <v>1030.005</v>
      </c>
      <c r="C14" s="277">
        <v>575.9580000000001</v>
      </c>
      <c r="D14" s="276">
        <f t="shared" si="0"/>
        <v>1605.9630000000002</v>
      </c>
      <c r="E14" s="278">
        <f t="shared" si="1"/>
        <v>0.04153938040801975</v>
      </c>
      <c r="F14" s="276">
        <v>362.784</v>
      </c>
      <c r="G14" s="277">
        <v>308.525</v>
      </c>
      <c r="H14" s="276">
        <f t="shared" si="2"/>
        <v>671.309</v>
      </c>
      <c r="I14" s="280">
        <f t="shared" si="3"/>
        <v>1.3922858177083879</v>
      </c>
      <c r="J14" s="279">
        <v>9853.679000000002</v>
      </c>
      <c r="K14" s="277">
        <v>3731.414</v>
      </c>
      <c r="L14" s="276">
        <f t="shared" si="4"/>
        <v>13585.093000000003</v>
      </c>
      <c r="M14" s="278">
        <f t="shared" si="5"/>
        <v>0.02837023147131148</v>
      </c>
      <c r="N14" s="276">
        <v>3244.6660000000006</v>
      </c>
      <c r="O14" s="277">
        <v>1582.5869999999998</v>
      </c>
      <c r="P14" s="276">
        <f t="shared" si="6"/>
        <v>4827.253000000001</v>
      </c>
      <c r="Q14" s="275">
        <f t="shared" si="7"/>
        <v>1.8142492220730921</v>
      </c>
    </row>
    <row r="15" spans="1:17" ht="18.75" customHeight="1">
      <c r="A15" s="281" t="s">
        <v>98</v>
      </c>
      <c r="B15" s="279">
        <v>929.053</v>
      </c>
      <c r="C15" s="277">
        <v>506.731</v>
      </c>
      <c r="D15" s="276">
        <f t="shared" si="0"/>
        <v>1435.784</v>
      </c>
      <c r="E15" s="278">
        <f t="shared" si="1"/>
        <v>0.03713757898516231</v>
      </c>
      <c r="F15" s="276">
        <v>814.569</v>
      </c>
      <c r="G15" s="277">
        <v>455.648</v>
      </c>
      <c r="H15" s="276">
        <f t="shared" si="2"/>
        <v>1270.217</v>
      </c>
      <c r="I15" s="280">
        <f t="shared" si="3"/>
        <v>0.1303454449121686</v>
      </c>
      <c r="J15" s="279">
        <v>13714.669999999998</v>
      </c>
      <c r="K15" s="277">
        <v>7229.615000000001</v>
      </c>
      <c r="L15" s="276">
        <f t="shared" si="4"/>
        <v>20944.285</v>
      </c>
      <c r="M15" s="278">
        <f t="shared" si="5"/>
        <v>0.043738693099201954</v>
      </c>
      <c r="N15" s="276">
        <v>10490.524999999998</v>
      </c>
      <c r="O15" s="277">
        <v>4725.265</v>
      </c>
      <c r="P15" s="276">
        <f t="shared" si="6"/>
        <v>15215.789999999997</v>
      </c>
      <c r="Q15" s="275">
        <f t="shared" si="7"/>
        <v>0.37648357397151266</v>
      </c>
    </row>
    <row r="16" spans="1:17" ht="18.75" customHeight="1">
      <c r="A16" s="281" t="s">
        <v>88</v>
      </c>
      <c r="B16" s="279">
        <v>236.938</v>
      </c>
      <c r="C16" s="277">
        <v>534.038</v>
      </c>
      <c r="D16" s="276">
        <f t="shared" si="0"/>
        <v>770.976</v>
      </c>
      <c r="E16" s="278">
        <f t="shared" si="1"/>
        <v>0.019941845079527627</v>
      </c>
      <c r="F16" s="276">
        <v>234.393</v>
      </c>
      <c r="G16" s="277">
        <v>327.338</v>
      </c>
      <c r="H16" s="276">
        <f t="shared" si="2"/>
        <v>561.731</v>
      </c>
      <c r="I16" s="280">
        <f t="shared" si="3"/>
        <v>0.37250036049283386</v>
      </c>
      <c r="J16" s="279">
        <v>2085.222</v>
      </c>
      <c r="K16" s="277">
        <v>4832.716999999999</v>
      </c>
      <c r="L16" s="276">
        <f t="shared" si="4"/>
        <v>6917.9389999999985</v>
      </c>
      <c r="M16" s="278">
        <f t="shared" si="5"/>
        <v>0.014446977340119274</v>
      </c>
      <c r="N16" s="276">
        <v>1537.1660000000002</v>
      </c>
      <c r="O16" s="277">
        <v>3165.5160000000005</v>
      </c>
      <c r="P16" s="276">
        <f t="shared" si="6"/>
        <v>4702.682000000001</v>
      </c>
      <c r="Q16" s="275">
        <f t="shared" si="7"/>
        <v>0.4710624703094952</v>
      </c>
    </row>
    <row r="17" spans="1:17" ht="18.75" customHeight="1">
      <c r="A17" s="281" t="s">
        <v>97</v>
      </c>
      <c r="B17" s="279">
        <v>413.337</v>
      </c>
      <c r="C17" s="277">
        <v>302.743</v>
      </c>
      <c r="D17" s="276">
        <f t="shared" si="0"/>
        <v>716.0799999999999</v>
      </c>
      <c r="E17" s="278">
        <f t="shared" si="1"/>
        <v>0.018521920817960797</v>
      </c>
      <c r="F17" s="276">
        <v>418.231</v>
      </c>
      <c r="G17" s="277">
        <v>227.976</v>
      </c>
      <c r="H17" s="276">
        <f t="shared" si="2"/>
        <v>646.207</v>
      </c>
      <c r="I17" s="280">
        <f t="shared" si="3"/>
        <v>0.10812789090802166</v>
      </c>
      <c r="J17" s="279">
        <v>4872.0470000000005</v>
      </c>
      <c r="K17" s="277">
        <v>3006.6220000000003</v>
      </c>
      <c r="L17" s="276">
        <f t="shared" si="4"/>
        <v>7878.669000000001</v>
      </c>
      <c r="M17" s="278">
        <f t="shared" si="5"/>
        <v>0.01645330386886907</v>
      </c>
      <c r="N17" s="276">
        <v>5158.909</v>
      </c>
      <c r="O17" s="277">
        <v>2533.366</v>
      </c>
      <c r="P17" s="276">
        <f t="shared" si="6"/>
        <v>7692.275</v>
      </c>
      <c r="Q17" s="275">
        <f t="shared" si="7"/>
        <v>0.024231322983122805</v>
      </c>
    </row>
    <row r="18" spans="1:17" ht="18.75" customHeight="1">
      <c r="A18" s="281" t="s">
        <v>96</v>
      </c>
      <c r="B18" s="279">
        <v>615.57</v>
      </c>
      <c r="C18" s="277">
        <v>96.642</v>
      </c>
      <c r="D18" s="276">
        <f t="shared" si="0"/>
        <v>712.212</v>
      </c>
      <c r="E18" s="278">
        <f t="shared" si="1"/>
        <v>0.01842187223438931</v>
      </c>
      <c r="F18" s="276">
        <v>592.203</v>
      </c>
      <c r="G18" s="277">
        <v>7.719</v>
      </c>
      <c r="H18" s="276">
        <f t="shared" si="2"/>
        <v>599.922</v>
      </c>
      <c r="I18" s="280">
        <f t="shared" si="3"/>
        <v>0.18717433266324623</v>
      </c>
      <c r="J18" s="279">
        <v>7407.004999999999</v>
      </c>
      <c r="K18" s="277">
        <v>377.88300000000004</v>
      </c>
      <c r="L18" s="276">
        <f t="shared" si="4"/>
        <v>7784.887999999999</v>
      </c>
      <c r="M18" s="278">
        <f t="shared" si="5"/>
        <v>0.016257457680873808</v>
      </c>
      <c r="N18" s="276">
        <v>6067.858</v>
      </c>
      <c r="O18" s="277">
        <v>1650.972</v>
      </c>
      <c r="P18" s="276">
        <f t="shared" si="6"/>
        <v>7718.83</v>
      </c>
      <c r="Q18" s="275">
        <f t="shared" si="7"/>
        <v>0.008558032758850587</v>
      </c>
    </row>
    <row r="19" spans="1:17" ht="18.75" customHeight="1">
      <c r="A19" s="281" t="s">
        <v>65</v>
      </c>
      <c r="B19" s="279">
        <v>459.433</v>
      </c>
      <c r="C19" s="277">
        <v>252.74</v>
      </c>
      <c r="D19" s="276">
        <f t="shared" si="0"/>
        <v>712.173</v>
      </c>
      <c r="E19" s="278">
        <f t="shared" si="1"/>
        <v>0.018420863471524964</v>
      </c>
      <c r="F19" s="276">
        <v>522.193</v>
      </c>
      <c r="G19" s="277">
        <v>368.423</v>
      </c>
      <c r="H19" s="276">
        <f t="shared" si="2"/>
        <v>890.616</v>
      </c>
      <c r="I19" s="280">
        <f t="shared" si="3"/>
        <v>-0.20035907731278124</v>
      </c>
      <c r="J19" s="279">
        <v>4866.197999999997</v>
      </c>
      <c r="K19" s="277">
        <v>3549.473000000001</v>
      </c>
      <c r="L19" s="276">
        <f t="shared" si="4"/>
        <v>8415.670999999998</v>
      </c>
      <c r="M19" s="278">
        <f t="shared" si="5"/>
        <v>0.017574744188825448</v>
      </c>
      <c r="N19" s="276">
        <v>4153.8859999999995</v>
      </c>
      <c r="O19" s="277">
        <v>3356.004</v>
      </c>
      <c r="P19" s="276">
        <f t="shared" si="6"/>
        <v>7509.889999999999</v>
      </c>
      <c r="Q19" s="275">
        <f t="shared" si="7"/>
        <v>0.12061175330131313</v>
      </c>
    </row>
    <row r="20" spans="1:17" ht="18.75" customHeight="1">
      <c r="A20" s="281" t="s">
        <v>90</v>
      </c>
      <c r="B20" s="279">
        <v>321.327</v>
      </c>
      <c r="C20" s="277">
        <v>273.43</v>
      </c>
      <c r="D20" s="276">
        <f t="shared" si="0"/>
        <v>594.7570000000001</v>
      </c>
      <c r="E20" s="278">
        <f t="shared" si="1"/>
        <v>0.015383814741269009</v>
      </c>
      <c r="F20" s="276">
        <v>532.8429999999998</v>
      </c>
      <c r="G20" s="277">
        <v>210.14200000000002</v>
      </c>
      <c r="H20" s="276">
        <f t="shared" si="2"/>
        <v>742.9849999999999</v>
      </c>
      <c r="I20" s="280">
        <f t="shared" si="3"/>
        <v>-0.19950335471106395</v>
      </c>
      <c r="J20" s="279">
        <v>3041.980999999998</v>
      </c>
      <c r="K20" s="277">
        <v>1767.4980000000003</v>
      </c>
      <c r="L20" s="276">
        <f t="shared" si="4"/>
        <v>4809.478999999998</v>
      </c>
      <c r="M20" s="278">
        <f t="shared" si="5"/>
        <v>0.010043805551159024</v>
      </c>
      <c r="N20" s="276">
        <v>2702.893000000001</v>
      </c>
      <c r="O20" s="277">
        <v>1218.83</v>
      </c>
      <c r="P20" s="276">
        <f t="shared" si="6"/>
        <v>3921.723000000001</v>
      </c>
      <c r="Q20" s="275">
        <f t="shared" si="7"/>
        <v>0.22636886898947162</v>
      </c>
    </row>
    <row r="21" spans="1:17" ht="18.75" customHeight="1">
      <c r="A21" s="281" t="s">
        <v>95</v>
      </c>
      <c r="B21" s="279">
        <v>386.514</v>
      </c>
      <c r="C21" s="277">
        <v>129.675</v>
      </c>
      <c r="D21" s="276">
        <f t="shared" si="0"/>
        <v>516.1890000000001</v>
      </c>
      <c r="E21" s="278">
        <f t="shared" si="1"/>
        <v>0.013351597286758977</v>
      </c>
      <c r="F21" s="276">
        <v>416.933</v>
      </c>
      <c r="G21" s="277">
        <v>140.093</v>
      </c>
      <c r="H21" s="276">
        <f t="shared" si="2"/>
        <v>557.026</v>
      </c>
      <c r="I21" s="280">
        <f t="shared" si="3"/>
        <v>-0.07331255632591638</v>
      </c>
      <c r="J21" s="279">
        <v>4276.553999999999</v>
      </c>
      <c r="K21" s="277">
        <v>1772.8239999999998</v>
      </c>
      <c r="L21" s="276">
        <f t="shared" si="4"/>
        <v>6049.377999999999</v>
      </c>
      <c r="M21" s="278">
        <f t="shared" si="5"/>
        <v>0.012633130602599425</v>
      </c>
      <c r="N21" s="276">
        <v>3523.9150000000004</v>
      </c>
      <c r="O21" s="277">
        <v>1565.515</v>
      </c>
      <c r="P21" s="276">
        <f t="shared" si="6"/>
        <v>5089.43</v>
      </c>
      <c r="Q21" s="275">
        <f t="shared" si="7"/>
        <v>0.18861601397405958</v>
      </c>
    </row>
    <row r="22" spans="1:17" ht="18.75" customHeight="1">
      <c r="A22" s="281" t="s">
        <v>43</v>
      </c>
      <c r="B22" s="279">
        <v>359.92600000000004</v>
      </c>
      <c r="C22" s="277">
        <v>110.43099999999998</v>
      </c>
      <c r="D22" s="276">
        <f t="shared" si="0"/>
        <v>470.357</v>
      </c>
      <c r="E22" s="278">
        <f t="shared" si="1"/>
        <v>0.012166119861151809</v>
      </c>
      <c r="F22" s="276">
        <v>140.98700000000002</v>
      </c>
      <c r="G22" s="277">
        <v>37.325</v>
      </c>
      <c r="H22" s="276">
        <f t="shared" si="2"/>
        <v>178.312</v>
      </c>
      <c r="I22" s="280">
        <f t="shared" si="3"/>
        <v>1.6378314415182378</v>
      </c>
      <c r="J22" s="279">
        <v>2970.0930000000003</v>
      </c>
      <c r="K22" s="277">
        <v>1262.116</v>
      </c>
      <c r="L22" s="276">
        <f t="shared" si="4"/>
        <v>4232.209000000001</v>
      </c>
      <c r="M22" s="278">
        <f t="shared" si="5"/>
        <v>0.008838272138804473</v>
      </c>
      <c r="N22" s="276">
        <v>1981.2059999999997</v>
      </c>
      <c r="O22" s="277">
        <v>636.6820000000001</v>
      </c>
      <c r="P22" s="276">
        <f t="shared" si="6"/>
        <v>2617.888</v>
      </c>
      <c r="Q22" s="275">
        <f t="shared" si="7"/>
        <v>0.6166501393489716</v>
      </c>
    </row>
    <row r="23" spans="1:17" ht="18.75" customHeight="1">
      <c r="A23" s="281" t="s">
        <v>94</v>
      </c>
      <c r="B23" s="279">
        <v>244.269</v>
      </c>
      <c r="C23" s="277">
        <v>79.763</v>
      </c>
      <c r="D23" s="276">
        <f t="shared" si="0"/>
        <v>324.03200000000004</v>
      </c>
      <c r="E23" s="278">
        <f t="shared" si="1"/>
        <v>0.00838131919127119</v>
      </c>
      <c r="F23" s="276">
        <v>323.443</v>
      </c>
      <c r="G23" s="277">
        <v>82.646</v>
      </c>
      <c r="H23" s="276">
        <f t="shared" si="2"/>
        <v>406.089</v>
      </c>
      <c r="I23" s="280">
        <f t="shared" si="3"/>
        <v>-0.20206654206343921</v>
      </c>
      <c r="J23" s="279">
        <v>3790.433</v>
      </c>
      <c r="K23" s="277">
        <v>1055.6009999999999</v>
      </c>
      <c r="L23" s="276">
        <f t="shared" si="4"/>
        <v>4846.034</v>
      </c>
      <c r="M23" s="278">
        <f t="shared" si="5"/>
        <v>0.01012014465398547</v>
      </c>
      <c r="N23" s="276">
        <v>4591.228</v>
      </c>
      <c r="O23" s="277">
        <v>1188.375</v>
      </c>
      <c r="P23" s="276">
        <f t="shared" si="6"/>
        <v>5779.603</v>
      </c>
      <c r="Q23" s="275">
        <f t="shared" si="7"/>
        <v>-0.1615282226132142</v>
      </c>
    </row>
    <row r="24" spans="1:17" ht="18.75" customHeight="1">
      <c r="A24" s="281" t="s">
        <v>86</v>
      </c>
      <c r="B24" s="279">
        <v>80.557</v>
      </c>
      <c r="C24" s="277">
        <v>212.484</v>
      </c>
      <c r="D24" s="276">
        <f t="shared" si="0"/>
        <v>293.041</v>
      </c>
      <c r="E24" s="278">
        <f t="shared" si="1"/>
        <v>0.007579714834119163</v>
      </c>
      <c r="F24" s="276">
        <v>17.242</v>
      </c>
      <c r="G24" s="277">
        <v>15.159</v>
      </c>
      <c r="H24" s="276">
        <f t="shared" si="2"/>
        <v>32.401</v>
      </c>
      <c r="I24" s="280">
        <f t="shared" si="3"/>
        <v>8.044196166784975</v>
      </c>
      <c r="J24" s="279">
        <v>546.1170000000001</v>
      </c>
      <c r="K24" s="277">
        <v>950.763</v>
      </c>
      <c r="L24" s="276">
        <f t="shared" si="4"/>
        <v>1496.88</v>
      </c>
      <c r="M24" s="278">
        <f t="shared" si="5"/>
        <v>0.003125987586892244</v>
      </c>
      <c r="N24" s="276">
        <v>192.90300000000002</v>
      </c>
      <c r="O24" s="277">
        <v>171.131</v>
      </c>
      <c r="P24" s="276">
        <f t="shared" si="6"/>
        <v>364.034</v>
      </c>
      <c r="Q24" s="275">
        <f t="shared" si="7"/>
        <v>3.1119236115307913</v>
      </c>
    </row>
    <row r="25" spans="1:17" ht="18.75" customHeight="1">
      <c r="A25" s="281" t="s">
        <v>81</v>
      </c>
      <c r="B25" s="279">
        <v>104.101</v>
      </c>
      <c r="C25" s="277">
        <v>173.165</v>
      </c>
      <c r="D25" s="276">
        <f t="shared" si="0"/>
        <v>277.26599999999996</v>
      </c>
      <c r="E25" s="278">
        <f t="shared" si="1"/>
        <v>0.007171683188348673</v>
      </c>
      <c r="F25" s="276">
        <v>123.867</v>
      </c>
      <c r="G25" s="277">
        <v>158.734</v>
      </c>
      <c r="H25" s="276">
        <f t="shared" si="2"/>
        <v>282.601</v>
      </c>
      <c r="I25" s="280">
        <f t="shared" si="3"/>
        <v>-0.018878206375773754</v>
      </c>
      <c r="J25" s="279">
        <v>1477.8159999999998</v>
      </c>
      <c r="K25" s="277">
        <v>1866.035</v>
      </c>
      <c r="L25" s="276">
        <f t="shared" si="4"/>
        <v>3343.8509999999997</v>
      </c>
      <c r="M25" s="278">
        <f t="shared" si="5"/>
        <v>0.006983082624136348</v>
      </c>
      <c r="N25" s="276">
        <v>1218.968</v>
      </c>
      <c r="O25" s="277">
        <v>1400.2630000000001</v>
      </c>
      <c r="P25" s="276">
        <f t="shared" si="6"/>
        <v>2619.231</v>
      </c>
      <c r="Q25" s="275">
        <f t="shared" si="7"/>
        <v>0.2766537201186148</v>
      </c>
    </row>
    <row r="26" spans="1:17" ht="18.75" customHeight="1">
      <c r="A26" s="281" t="s">
        <v>78</v>
      </c>
      <c r="B26" s="279">
        <v>111.199</v>
      </c>
      <c r="C26" s="277">
        <v>121.572</v>
      </c>
      <c r="D26" s="276">
        <f t="shared" si="0"/>
        <v>232.77100000000002</v>
      </c>
      <c r="E26" s="278">
        <f t="shared" si="1"/>
        <v>0.006020788222988428</v>
      </c>
      <c r="F26" s="276"/>
      <c r="G26" s="277"/>
      <c r="H26" s="276">
        <f t="shared" si="2"/>
        <v>0</v>
      </c>
      <c r="I26" s="280"/>
      <c r="J26" s="279">
        <v>202.913</v>
      </c>
      <c r="K26" s="277">
        <v>312.391</v>
      </c>
      <c r="L26" s="276">
        <f t="shared" si="4"/>
        <v>515.3040000000001</v>
      </c>
      <c r="M26" s="278">
        <f t="shared" si="5"/>
        <v>0.00107612761709417</v>
      </c>
      <c r="N26" s="276"/>
      <c r="O26" s="277"/>
      <c r="P26" s="276">
        <f t="shared" si="6"/>
        <v>0</v>
      </c>
      <c r="Q26" s="275" t="e">
        <f t="shared" si="7"/>
        <v>#DIV/0!</v>
      </c>
    </row>
    <row r="27" spans="1:17" ht="18.75" customHeight="1">
      <c r="A27" s="281" t="s">
        <v>85</v>
      </c>
      <c r="B27" s="279">
        <v>117.21100000000001</v>
      </c>
      <c r="C27" s="277">
        <v>104.55099999999999</v>
      </c>
      <c r="D27" s="276">
        <f t="shared" si="0"/>
        <v>221.762</v>
      </c>
      <c r="E27" s="278">
        <f t="shared" si="1"/>
        <v>0.005736032572383844</v>
      </c>
      <c r="F27" s="276">
        <v>102.807</v>
      </c>
      <c r="G27" s="277">
        <v>85.00000000000001</v>
      </c>
      <c r="H27" s="276">
        <f t="shared" si="2"/>
        <v>187.80700000000002</v>
      </c>
      <c r="I27" s="280">
        <f>(D27/H27-1)</f>
        <v>0.18079730787457327</v>
      </c>
      <c r="J27" s="279">
        <v>1510.4939999999997</v>
      </c>
      <c r="K27" s="277">
        <v>914.1659999999999</v>
      </c>
      <c r="L27" s="276">
        <f t="shared" si="4"/>
        <v>2424.66</v>
      </c>
      <c r="M27" s="278">
        <f t="shared" si="5"/>
        <v>0.005063503462157387</v>
      </c>
      <c r="N27" s="276">
        <v>904.5230000000003</v>
      </c>
      <c r="O27" s="277">
        <v>498.29999999999984</v>
      </c>
      <c r="P27" s="276">
        <f t="shared" si="6"/>
        <v>1402.823</v>
      </c>
      <c r="Q27" s="275">
        <f t="shared" si="7"/>
        <v>0.7284147750642809</v>
      </c>
    </row>
    <row r="28" spans="1:17" ht="18.75" customHeight="1">
      <c r="A28" s="281" t="s">
        <v>82</v>
      </c>
      <c r="B28" s="279">
        <v>15.551</v>
      </c>
      <c r="C28" s="277">
        <v>198.326</v>
      </c>
      <c r="D28" s="276">
        <f t="shared" si="0"/>
        <v>213.87699999999998</v>
      </c>
      <c r="E28" s="278">
        <f t="shared" si="1"/>
        <v>0.005532081413784774</v>
      </c>
      <c r="F28" s="276">
        <v>89.236</v>
      </c>
      <c r="G28" s="277">
        <v>216.046</v>
      </c>
      <c r="H28" s="276">
        <f t="shared" si="2"/>
        <v>305.282</v>
      </c>
      <c r="I28" s="280">
        <f>(D28/H28-1)</f>
        <v>-0.2994116914852497</v>
      </c>
      <c r="J28" s="279">
        <v>189.99699999999999</v>
      </c>
      <c r="K28" s="277">
        <v>3121.317</v>
      </c>
      <c r="L28" s="276">
        <f t="shared" si="4"/>
        <v>3311.314</v>
      </c>
      <c r="M28" s="278">
        <f t="shared" si="5"/>
        <v>0.006915134453197654</v>
      </c>
      <c r="N28" s="276">
        <v>368.933</v>
      </c>
      <c r="O28" s="277">
        <v>2775.8409999999994</v>
      </c>
      <c r="P28" s="276">
        <f t="shared" si="6"/>
        <v>3144.7739999999994</v>
      </c>
      <c r="Q28" s="275">
        <f t="shared" si="7"/>
        <v>0.052957700616960146</v>
      </c>
    </row>
    <row r="29" spans="1:17" ht="18.75" customHeight="1">
      <c r="A29" s="281" t="s">
        <v>64</v>
      </c>
      <c r="B29" s="279">
        <v>58.682</v>
      </c>
      <c r="C29" s="277">
        <v>147.811</v>
      </c>
      <c r="D29" s="276">
        <f t="shared" si="0"/>
        <v>206.493</v>
      </c>
      <c r="E29" s="278">
        <f t="shared" si="1"/>
        <v>0.005341088978135375</v>
      </c>
      <c r="F29" s="276"/>
      <c r="G29" s="277"/>
      <c r="H29" s="276">
        <f t="shared" si="2"/>
        <v>0</v>
      </c>
      <c r="I29" s="280"/>
      <c r="J29" s="279">
        <v>125.405</v>
      </c>
      <c r="K29" s="277">
        <v>279.172</v>
      </c>
      <c r="L29" s="276">
        <f t="shared" si="4"/>
        <v>404.577</v>
      </c>
      <c r="M29" s="278">
        <f t="shared" si="5"/>
        <v>0.0008448924963538183</v>
      </c>
      <c r="N29" s="276"/>
      <c r="O29" s="277"/>
      <c r="P29" s="276">
        <f t="shared" si="6"/>
        <v>0</v>
      </c>
      <c r="Q29" s="275" t="e">
        <f t="shared" si="7"/>
        <v>#DIV/0!</v>
      </c>
    </row>
    <row r="30" spans="1:17" ht="18.75" customHeight="1">
      <c r="A30" s="281" t="s">
        <v>73</v>
      </c>
      <c r="B30" s="279">
        <v>108.109</v>
      </c>
      <c r="C30" s="277">
        <v>64.466</v>
      </c>
      <c r="D30" s="276">
        <f t="shared" si="0"/>
        <v>172.575</v>
      </c>
      <c r="E30" s="278">
        <f t="shared" si="1"/>
        <v>0.0044637756747285</v>
      </c>
      <c r="F30" s="276">
        <v>112.123</v>
      </c>
      <c r="G30" s="277">
        <v>60.55</v>
      </c>
      <c r="H30" s="276">
        <f t="shared" si="2"/>
        <v>172.673</v>
      </c>
      <c r="I30" s="280">
        <f aca="true" t="shared" si="8" ref="I30:I37">(D30/H30-1)</f>
        <v>-0.0005675467502157527</v>
      </c>
      <c r="J30" s="279">
        <v>1035.656</v>
      </c>
      <c r="K30" s="277">
        <v>956.8249999999999</v>
      </c>
      <c r="L30" s="276">
        <f t="shared" si="4"/>
        <v>1992.4809999999998</v>
      </c>
      <c r="M30" s="278">
        <f t="shared" si="5"/>
        <v>0.004160968730371603</v>
      </c>
      <c r="N30" s="276">
        <v>794.8450000000001</v>
      </c>
      <c r="O30" s="277">
        <v>513.355</v>
      </c>
      <c r="P30" s="276">
        <f t="shared" si="6"/>
        <v>1308.2000000000003</v>
      </c>
      <c r="Q30" s="275">
        <f t="shared" si="7"/>
        <v>0.5230706314019258</v>
      </c>
    </row>
    <row r="31" spans="1:17" ht="18.75" customHeight="1">
      <c r="A31" s="281" t="s">
        <v>87</v>
      </c>
      <c r="B31" s="279">
        <v>108.755</v>
      </c>
      <c r="C31" s="277">
        <v>55.903</v>
      </c>
      <c r="D31" s="276">
        <f t="shared" si="0"/>
        <v>164.658</v>
      </c>
      <c r="E31" s="278">
        <f t="shared" si="1"/>
        <v>0.00425899681326638</v>
      </c>
      <c r="F31" s="276">
        <v>80.832</v>
      </c>
      <c r="G31" s="277">
        <v>134.84</v>
      </c>
      <c r="H31" s="276">
        <f t="shared" si="2"/>
        <v>215.672</v>
      </c>
      <c r="I31" s="280">
        <f t="shared" si="8"/>
        <v>-0.2365351088690234</v>
      </c>
      <c r="J31" s="279">
        <v>1586.6299999999985</v>
      </c>
      <c r="K31" s="277">
        <v>804.4749999999999</v>
      </c>
      <c r="L31" s="276">
        <f t="shared" si="4"/>
        <v>2391.1049999999987</v>
      </c>
      <c r="M31" s="278">
        <f t="shared" si="5"/>
        <v>0.00499342936571801</v>
      </c>
      <c r="N31" s="276">
        <v>1441.6799999999996</v>
      </c>
      <c r="O31" s="277">
        <v>744.6110000000001</v>
      </c>
      <c r="P31" s="276">
        <f t="shared" si="6"/>
        <v>2186.2909999999997</v>
      </c>
      <c r="Q31" s="275">
        <f t="shared" si="7"/>
        <v>0.09368103331166755</v>
      </c>
    </row>
    <row r="32" spans="1:17" ht="18.75" customHeight="1">
      <c r="A32" s="281" t="s">
        <v>80</v>
      </c>
      <c r="B32" s="279">
        <v>136.294</v>
      </c>
      <c r="C32" s="277">
        <v>25.575999999999997</v>
      </c>
      <c r="D32" s="276">
        <f t="shared" si="0"/>
        <v>161.87</v>
      </c>
      <c r="E32" s="278">
        <f t="shared" si="1"/>
        <v>0.004186883201322917</v>
      </c>
      <c r="F32" s="276">
        <v>56.597</v>
      </c>
      <c r="G32" s="277">
        <v>8.162</v>
      </c>
      <c r="H32" s="276">
        <f t="shared" si="2"/>
        <v>64.759</v>
      </c>
      <c r="I32" s="280">
        <f t="shared" si="8"/>
        <v>1.4995753486001946</v>
      </c>
      <c r="J32" s="279">
        <v>825.807</v>
      </c>
      <c r="K32" s="277">
        <v>142.308</v>
      </c>
      <c r="L32" s="276">
        <f t="shared" si="4"/>
        <v>968.115</v>
      </c>
      <c r="M32" s="278">
        <f t="shared" si="5"/>
        <v>0.002021748886139293</v>
      </c>
      <c r="N32" s="276">
        <v>449.99699999999996</v>
      </c>
      <c r="O32" s="277">
        <v>62.120999999999995</v>
      </c>
      <c r="P32" s="276">
        <f t="shared" si="6"/>
        <v>512.1179999999999</v>
      </c>
      <c r="Q32" s="275">
        <f t="shared" si="7"/>
        <v>0.8904139280400223</v>
      </c>
    </row>
    <row r="33" spans="1:17" ht="18.75" customHeight="1">
      <c r="A33" s="281" t="s">
        <v>74</v>
      </c>
      <c r="B33" s="279">
        <v>49.316</v>
      </c>
      <c r="C33" s="277">
        <v>89.346</v>
      </c>
      <c r="D33" s="276">
        <f t="shared" si="0"/>
        <v>138.662</v>
      </c>
      <c r="E33" s="278">
        <f t="shared" si="1"/>
        <v>0.003586591699893979</v>
      </c>
      <c r="F33" s="276"/>
      <c r="G33" s="277">
        <v>2.914</v>
      </c>
      <c r="H33" s="276">
        <f t="shared" si="2"/>
        <v>2.914</v>
      </c>
      <c r="I33" s="280">
        <f t="shared" si="8"/>
        <v>46.584763212079615</v>
      </c>
      <c r="J33" s="279">
        <v>455.88200000000006</v>
      </c>
      <c r="K33" s="277">
        <v>269.20000000000005</v>
      </c>
      <c r="L33" s="276">
        <f t="shared" si="4"/>
        <v>725.0820000000001</v>
      </c>
      <c r="M33" s="278">
        <f t="shared" si="5"/>
        <v>0.0015142144537163985</v>
      </c>
      <c r="N33" s="276">
        <v>34.69699999999999</v>
      </c>
      <c r="O33" s="277">
        <v>44.877</v>
      </c>
      <c r="P33" s="276">
        <f t="shared" si="6"/>
        <v>79.57399999999998</v>
      </c>
      <c r="Q33" s="275">
        <f t="shared" si="7"/>
        <v>8.112046648402748</v>
      </c>
    </row>
    <row r="34" spans="1:17" ht="18.75" customHeight="1">
      <c r="A34" s="281" t="s">
        <v>83</v>
      </c>
      <c r="B34" s="279">
        <v>64.325</v>
      </c>
      <c r="C34" s="277">
        <v>39.312000000000005</v>
      </c>
      <c r="D34" s="276">
        <f t="shared" si="0"/>
        <v>103.637</v>
      </c>
      <c r="E34" s="278">
        <f t="shared" si="1"/>
        <v>0.002680645050568377</v>
      </c>
      <c r="F34" s="276">
        <v>67.234</v>
      </c>
      <c r="G34" s="277">
        <v>52.446000000000005</v>
      </c>
      <c r="H34" s="276">
        <f t="shared" si="2"/>
        <v>119.68</v>
      </c>
      <c r="I34" s="280">
        <f t="shared" si="8"/>
        <v>-0.13404913101604288</v>
      </c>
      <c r="J34" s="279">
        <v>723.4720000000001</v>
      </c>
      <c r="K34" s="277">
        <v>515.4309999999999</v>
      </c>
      <c r="L34" s="276">
        <f t="shared" si="4"/>
        <v>1238.903</v>
      </c>
      <c r="M34" s="278">
        <f t="shared" si="5"/>
        <v>0.0025872450693198933</v>
      </c>
      <c r="N34" s="276">
        <v>527.4169999999999</v>
      </c>
      <c r="O34" s="277">
        <v>570.126</v>
      </c>
      <c r="P34" s="276">
        <f t="shared" si="6"/>
        <v>1097.543</v>
      </c>
      <c r="Q34" s="275">
        <f t="shared" si="7"/>
        <v>0.12879677607164375</v>
      </c>
    </row>
    <row r="35" spans="1:17" ht="18.75" customHeight="1">
      <c r="A35" s="281" t="s">
        <v>79</v>
      </c>
      <c r="B35" s="279">
        <v>77.421</v>
      </c>
      <c r="C35" s="277">
        <v>20.721</v>
      </c>
      <c r="D35" s="276">
        <f t="shared" si="0"/>
        <v>98.14200000000001</v>
      </c>
      <c r="E35" s="278">
        <f t="shared" si="1"/>
        <v>0.002538512949553554</v>
      </c>
      <c r="F35" s="276">
        <v>43.199</v>
      </c>
      <c r="G35" s="277">
        <v>12.335</v>
      </c>
      <c r="H35" s="276">
        <f t="shared" si="2"/>
        <v>55.534</v>
      </c>
      <c r="I35" s="280">
        <f t="shared" si="8"/>
        <v>0.7672416897756331</v>
      </c>
      <c r="J35" s="279">
        <v>389.246</v>
      </c>
      <c r="K35" s="277">
        <v>143.22000000000003</v>
      </c>
      <c r="L35" s="276">
        <f t="shared" si="4"/>
        <v>532.466</v>
      </c>
      <c r="M35" s="278">
        <f t="shared" si="5"/>
        <v>0.0011119676302991327</v>
      </c>
      <c r="N35" s="276">
        <v>486.8579999999999</v>
      </c>
      <c r="O35" s="277">
        <v>119.97</v>
      </c>
      <c r="P35" s="276">
        <f t="shared" si="6"/>
        <v>606.8279999999999</v>
      </c>
      <c r="Q35" s="275">
        <f t="shared" si="7"/>
        <v>-0.12254213714594564</v>
      </c>
    </row>
    <row r="36" spans="1:17" ht="18.75" customHeight="1">
      <c r="A36" s="281" t="s">
        <v>84</v>
      </c>
      <c r="B36" s="279">
        <v>47.88100000000001</v>
      </c>
      <c r="C36" s="277">
        <v>29.869999999999997</v>
      </c>
      <c r="D36" s="276">
        <f t="shared" si="0"/>
        <v>77.751</v>
      </c>
      <c r="E36" s="278">
        <f t="shared" si="1"/>
        <v>0.0020110851657877196</v>
      </c>
      <c r="F36" s="276">
        <v>47.540000000000006</v>
      </c>
      <c r="G36" s="277">
        <v>29.532</v>
      </c>
      <c r="H36" s="276">
        <f t="shared" si="2"/>
        <v>77.072</v>
      </c>
      <c r="I36" s="280">
        <f t="shared" si="8"/>
        <v>0.008809943948515642</v>
      </c>
      <c r="J36" s="279">
        <v>551.7460000000001</v>
      </c>
      <c r="K36" s="277">
        <v>346.08700000000005</v>
      </c>
      <c r="L36" s="276">
        <f t="shared" si="4"/>
        <v>897.8330000000001</v>
      </c>
      <c r="M36" s="278">
        <f t="shared" si="5"/>
        <v>0.0018749764931739515</v>
      </c>
      <c r="N36" s="276">
        <v>516.1270000000002</v>
      </c>
      <c r="O36" s="277">
        <v>286.486</v>
      </c>
      <c r="P36" s="276">
        <f t="shared" si="6"/>
        <v>802.6130000000002</v>
      </c>
      <c r="Q36" s="275">
        <f t="shared" si="7"/>
        <v>0.11863750026476017</v>
      </c>
    </row>
    <row r="37" spans="1:17" ht="18.75" customHeight="1" thickBot="1">
      <c r="A37" s="274" t="s">
        <v>58</v>
      </c>
      <c r="B37" s="271">
        <v>112.341</v>
      </c>
      <c r="C37" s="270">
        <v>41.60300000000001</v>
      </c>
      <c r="D37" s="269">
        <f t="shared" si="0"/>
        <v>153.94400000000002</v>
      </c>
      <c r="E37" s="272">
        <f t="shared" si="1"/>
        <v>0.003981871548430563</v>
      </c>
      <c r="F37" s="271">
        <v>3480.265</v>
      </c>
      <c r="G37" s="270">
        <v>1282.864</v>
      </c>
      <c r="H37" s="269">
        <f t="shared" si="2"/>
        <v>4763.129</v>
      </c>
      <c r="I37" s="273">
        <f t="shared" si="8"/>
        <v>-0.9676800691310271</v>
      </c>
      <c r="J37" s="271">
        <v>24023.078</v>
      </c>
      <c r="K37" s="270">
        <v>6390.674</v>
      </c>
      <c r="L37" s="269">
        <f t="shared" si="4"/>
        <v>30413.752</v>
      </c>
      <c r="M37" s="272">
        <f t="shared" si="5"/>
        <v>0.06351411684491687</v>
      </c>
      <c r="N37" s="271">
        <v>54169.954</v>
      </c>
      <c r="O37" s="270">
        <v>17164.053</v>
      </c>
      <c r="P37" s="269">
        <f t="shared" si="6"/>
        <v>71334.007</v>
      </c>
      <c r="Q37" s="268">
        <f t="shared" si="7"/>
        <v>-0.5736430171376745</v>
      </c>
    </row>
    <row r="38" spans="1:17" ht="15" thickTop="1">
      <c r="A38" s="238" t="s">
        <v>93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</row>
    <row r="39" ht="14.25">
      <c r="A39" s="238" t="s">
        <v>56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8:Q65536 I38:I65536 Q3:Q6 I3:I6">
    <cfRule type="cellIs" priority="5" dxfId="78" operator="lessThan" stopIfTrue="1">
      <formula>0</formula>
    </cfRule>
  </conditionalFormatting>
  <conditionalFormatting sqref="I7:I36 Q7:Q36">
    <cfRule type="cellIs" priority="6" dxfId="78" operator="lessThan" stopIfTrue="1">
      <formula>0</formula>
    </cfRule>
    <cfRule type="cellIs" priority="7" dxfId="80" operator="greaterThanOrEqual" stopIfTrue="1">
      <formula>0</formula>
    </cfRule>
  </conditionalFormatting>
  <conditionalFormatting sqref="I37">
    <cfRule type="cellIs" priority="3" dxfId="78" operator="lessThan" stopIfTrue="1">
      <formula>0</formula>
    </cfRule>
    <cfRule type="cellIs" priority="4" dxfId="80" operator="greaterThanOrEqual" stopIfTrue="1">
      <formula>0</formula>
    </cfRule>
  </conditionalFormatting>
  <conditionalFormatting sqref="Q37">
    <cfRule type="cellIs" priority="1" dxfId="78" operator="lessThan" stopIfTrue="1">
      <formula>0</formula>
    </cfRule>
    <cfRule type="cellIs" priority="2" dxfId="80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60"/>
  <sheetViews>
    <sheetView showGridLines="0" zoomScale="88" zoomScaleNormal="88" zoomScalePageLayoutView="0" workbookViewId="0" topLeftCell="A1">
      <selection activeCell="H1" sqref="H1:I1"/>
    </sheetView>
  </sheetViews>
  <sheetFormatPr defaultColWidth="9.140625" defaultRowHeight="15"/>
  <cols>
    <col min="1" max="1" width="15.8515625" style="294" customWidth="1"/>
    <col min="2" max="2" width="12.28125" style="294" customWidth="1"/>
    <col min="3" max="3" width="10.28125" style="294" bestFit="1" customWidth="1"/>
    <col min="4" max="4" width="12.7109375" style="294" customWidth="1"/>
    <col min="5" max="5" width="9.00390625" style="294" customWidth="1"/>
    <col min="6" max="6" width="12.421875" style="294" customWidth="1"/>
    <col min="7" max="7" width="10.57421875" style="294" customWidth="1"/>
    <col min="8" max="8" width="11.57421875" style="294" customWidth="1"/>
    <col min="9" max="9" width="10.28125" style="294" customWidth="1"/>
    <col min="10" max="16384" width="9.140625" style="294" customWidth="1"/>
  </cols>
  <sheetData>
    <row r="1" spans="8:9" ht="18.75" thickBot="1">
      <c r="H1" s="686" t="s">
        <v>36</v>
      </c>
      <c r="I1" s="687"/>
    </row>
    <row r="2" ht="3.75" customHeight="1" thickBot="1"/>
    <row r="3" spans="1:9" ht="24" customHeight="1" thickBot="1" thickTop="1">
      <c r="A3" s="747" t="s">
        <v>159</v>
      </c>
      <c r="B3" s="748"/>
      <c r="C3" s="748"/>
      <c r="D3" s="748"/>
      <c r="E3" s="748"/>
      <c r="F3" s="748"/>
      <c r="G3" s="748"/>
      <c r="H3" s="748"/>
      <c r="I3" s="749"/>
    </row>
    <row r="4" spans="1:9" s="322" customFormat="1" ht="20.25" customHeight="1" thickBot="1">
      <c r="A4" s="745" t="s">
        <v>158</v>
      </c>
      <c r="B4" s="741" t="s">
        <v>53</v>
      </c>
      <c r="C4" s="742"/>
      <c r="D4" s="742"/>
      <c r="E4" s="743"/>
      <c r="F4" s="742" t="s">
        <v>52</v>
      </c>
      <c r="G4" s="742"/>
      <c r="H4" s="742"/>
      <c r="I4" s="744"/>
    </row>
    <row r="5" spans="1:9" s="316" customFormat="1" ht="28.5" customHeight="1" thickBot="1">
      <c r="A5" s="746"/>
      <c r="B5" s="320" t="s">
        <v>51</v>
      </c>
      <c r="C5" s="321" t="s">
        <v>48</v>
      </c>
      <c r="D5" s="320" t="s">
        <v>50</v>
      </c>
      <c r="E5" s="319" t="s">
        <v>46</v>
      </c>
      <c r="F5" s="318" t="s">
        <v>49</v>
      </c>
      <c r="G5" s="319" t="s">
        <v>48</v>
      </c>
      <c r="H5" s="318" t="s">
        <v>47</v>
      </c>
      <c r="I5" s="317" t="s">
        <v>46</v>
      </c>
    </row>
    <row r="6" spans="1:9" s="309" customFormat="1" ht="18" customHeight="1" thickBot="1">
      <c r="A6" s="315" t="s">
        <v>157</v>
      </c>
      <c r="B6" s="313">
        <f>SUM(B7:B58)</f>
        <v>1178714</v>
      </c>
      <c r="C6" s="312">
        <f>SUM(C7:C58)</f>
        <v>1</v>
      </c>
      <c r="D6" s="311">
        <f>SUM(D7:D58)</f>
        <v>1043194</v>
      </c>
      <c r="E6" s="314">
        <f aca="true" t="shared" si="0" ref="E6:E37">(B6/D6-1)</f>
        <v>0.12990872263452435</v>
      </c>
      <c r="F6" s="313">
        <f>SUM(F7:F58)</f>
        <v>13235146</v>
      </c>
      <c r="G6" s="312">
        <f>SUM(G7:G58)</f>
        <v>1.0000000000000002</v>
      </c>
      <c r="H6" s="311">
        <f>SUM(H7:H58)</f>
        <v>10156884</v>
      </c>
      <c r="I6" s="310">
        <f aca="true" t="shared" si="1" ref="I6:I37">(F6/H6-1)</f>
        <v>0.3030714931862961</v>
      </c>
    </row>
    <row r="7" spans="1:9" s="296" customFormat="1" ht="18" customHeight="1" thickTop="1">
      <c r="A7" s="308" t="s">
        <v>156</v>
      </c>
      <c r="B7" s="306">
        <v>149763</v>
      </c>
      <c r="C7" s="307">
        <f aca="true" t="shared" si="2" ref="C7:C38">B7/$B$6</f>
        <v>0.12705626640559117</v>
      </c>
      <c r="D7" s="306">
        <v>123359</v>
      </c>
      <c r="E7" s="305">
        <f t="shared" si="0"/>
        <v>0.21404194262275156</v>
      </c>
      <c r="F7" s="306">
        <v>1710333</v>
      </c>
      <c r="G7" s="305">
        <f aca="true" t="shared" si="3" ref="G7:G38">(F7/$F$6)</f>
        <v>0.12922660618930837</v>
      </c>
      <c r="H7" s="304">
        <v>1245196</v>
      </c>
      <c r="I7" s="303">
        <f t="shared" si="1"/>
        <v>0.37354520894702525</v>
      </c>
    </row>
    <row r="8" spans="1:9" s="296" customFormat="1" ht="18" customHeight="1">
      <c r="A8" s="308" t="s">
        <v>155</v>
      </c>
      <c r="B8" s="306">
        <v>136041</v>
      </c>
      <c r="C8" s="307">
        <f t="shared" si="2"/>
        <v>0.11541476558350881</v>
      </c>
      <c r="D8" s="306">
        <v>114688</v>
      </c>
      <c r="E8" s="305">
        <f t="shared" si="0"/>
        <v>0.1861833844866072</v>
      </c>
      <c r="F8" s="306">
        <v>1556614</v>
      </c>
      <c r="G8" s="305">
        <f t="shared" si="3"/>
        <v>0.117612151766214</v>
      </c>
      <c r="H8" s="304">
        <v>1225004</v>
      </c>
      <c r="I8" s="303">
        <f t="shared" si="1"/>
        <v>0.2707011568941815</v>
      </c>
    </row>
    <row r="9" spans="1:9" s="296" customFormat="1" ht="18" customHeight="1">
      <c r="A9" s="308" t="s">
        <v>154</v>
      </c>
      <c r="B9" s="306">
        <v>103849</v>
      </c>
      <c r="C9" s="307">
        <f t="shared" si="2"/>
        <v>0.08810364515904621</v>
      </c>
      <c r="D9" s="306">
        <v>86786</v>
      </c>
      <c r="E9" s="305">
        <f t="shared" si="0"/>
        <v>0.19661005231258488</v>
      </c>
      <c r="F9" s="306">
        <v>1097666</v>
      </c>
      <c r="G9" s="305">
        <f t="shared" si="3"/>
        <v>0.08293569258699526</v>
      </c>
      <c r="H9" s="304">
        <v>827794</v>
      </c>
      <c r="I9" s="303">
        <f t="shared" si="1"/>
        <v>0.32601347678287107</v>
      </c>
    </row>
    <row r="10" spans="1:9" s="296" customFormat="1" ht="18" customHeight="1">
      <c r="A10" s="308" t="s">
        <v>153</v>
      </c>
      <c r="B10" s="306">
        <v>84236</v>
      </c>
      <c r="C10" s="307">
        <f t="shared" si="2"/>
        <v>0.0714643246792691</v>
      </c>
      <c r="D10" s="306">
        <v>77852</v>
      </c>
      <c r="E10" s="305">
        <f t="shared" si="0"/>
        <v>0.08200174690438278</v>
      </c>
      <c r="F10" s="306">
        <v>955332</v>
      </c>
      <c r="G10" s="305">
        <f t="shared" si="3"/>
        <v>0.07218144779060238</v>
      </c>
      <c r="H10" s="304">
        <v>702177</v>
      </c>
      <c r="I10" s="303">
        <f t="shared" si="1"/>
        <v>0.36052875557017683</v>
      </c>
    </row>
    <row r="11" spans="1:9" s="296" customFormat="1" ht="18" customHeight="1">
      <c r="A11" s="308" t="s">
        <v>152</v>
      </c>
      <c r="B11" s="306">
        <v>58480</v>
      </c>
      <c r="C11" s="307">
        <f t="shared" si="2"/>
        <v>0.04961339222237116</v>
      </c>
      <c r="D11" s="306">
        <v>52093</v>
      </c>
      <c r="E11" s="305">
        <f t="shared" si="0"/>
        <v>0.12260764402126956</v>
      </c>
      <c r="F11" s="306">
        <v>719952</v>
      </c>
      <c r="G11" s="305">
        <f t="shared" si="3"/>
        <v>0.054396982096004076</v>
      </c>
      <c r="H11" s="304">
        <v>457040</v>
      </c>
      <c r="I11" s="303">
        <f t="shared" si="1"/>
        <v>0.5752494311220024</v>
      </c>
    </row>
    <row r="12" spans="1:9" s="296" customFormat="1" ht="18" customHeight="1">
      <c r="A12" s="308" t="s">
        <v>151</v>
      </c>
      <c r="B12" s="306">
        <v>53971</v>
      </c>
      <c r="C12" s="307">
        <f t="shared" si="2"/>
        <v>0.04578803679264012</v>
      </c>
      <c r="D12" s="306">
        <v>48763</v>
      </c>
      <c r="E12" s="305">
        <f t="shared" si="0"/>
        <v>0.10680228862047048</v>
      </c>
      <c r="F12" s="306">
        <v>610631</v>
      </c>
      <c r="G12" s="305">
        <f t="shared" si="3"/>
        <v>0.04613708076964168</v>
      </c>
      <c r="H12" s="304">
        <v>399070</v>
      </c>
      <c r="I12" s="303">
        <f t="shared" si="1"/>
        <v>0.5301350640238556</v>
      </c>
    </row>
    <row r="13" spans="1:9" s="296" customFormat="1" ht="18" customHeight="1">
      <c r="A13" s="308" t="s">
        <v>150</v>
      </c>
      <c r="B13" s="306">
        <v>44611</v>
      </c>
      <c r="C13" s="307">
        <f t="shared" si="2"/>
        <v>0.0378471792139569</v>
      </c>
      <c r="D13" s="306">
        <v>38118</v>
      </c>
      <c r="E13" s="305">
        <f t="shared" si="0"/>
        <v>0.17033947216538126</v>
      </c>
      <c r="F13" s="306">
        <v>493880</v>
      </c>
      <c r="G13" s="305">
        <f t="shared" si="3"/>
        <v>0.03731579538299011</v>
      </c>
      <c r="H13" s="304">
        <v>289111</v>
      </c>
      <c r="I13" s="303">
        <f t="shared" si="1"/>
        <v>0.708271217629215</v>
      </c>
    </row>
    <row r="14" spans="1:9" s="296" customFormat="1" ht="18" customHeight="1">
      <c r="A14" s="308" t="s">
        <v>149</v>
      </c>
      <c r="B14" s="306">
        <v>37511</v>
      </c>
      <c r="C14" s="307">
        <f t="shared" si="2"/>
        <v>0.031823665452348916</v>
      </c>
      <c r="D14" s="306">
        <v>28082</v>
      </c>
      <c r="E14" s="305">
        <f t="shared" si="0"/>
        <v>0.3357666832846664</v>
      </c>
      <c r="F14" s="306">
        <v>424677</v>
      </c>
      <c r="G14" s="305">
        <f t="shared" si="3"/>
        <v>0.03208706575658478</v>
      </c>
      <c r="H14" s="304">
        <v>317954</v>
      </c>
      <c r="I14" s="303">
        <f t="shared" si="1"/>
        <v>0.3356554721752203</v>
      </c>
    </row>
    <row r="15" spans="1:9" s="296" customFormat="1" ht="18" customHeight="1">
      <c r="A15" s="308" t="s">
        <v>148</v>
      </c>
      <c r="B15" s="306">
        <v>34402</v>
      </c>
      <c r="C15" s="307">
        <f t="shared" si="2"/>
        <v>0.029186045130540572</v>
      </c>
      <c r="D15" s="306">
        <v>29028</v>
      </c>
      <c r="E15" s="305">
        <f t="shared" si="0"/>
        <v>0.18513159707868265</v>
      </c>
      <c r="F15" s="306">
        <v>361484</v>
      </c>
      <c r="G15" s="305">
        <f t="shared" si="3"/>
        <v>0.027312430100884418</v>
      </c>
      <c r="H15" s="304">
        <v>223696</v>
      </c>
      <c r="I15" s="303">
        <f t="shared" si="1"/>
        <v>0.6159609469994993</v>
      </c>
    </row>
    <row r="16" spans="1:9" s="296" customFormat="1" ht="18" customHeight="1">
      <c r="A16" s="308" t="s">
        <v>147</v>
      </c>
      <c r="B16" s="306">
        <v>28674</v>
      </c>
      <c r="C16" s="307">
        <f t="shared" si="2"/>
        <v>0.02432651177469683</v>
      </c>
      <c r="D16" s="306">
        <v>31182</v>
      </c>
      <c r="E16" s="305">
        <f t="shared" si="0"/>
        <v>-0.08043101789493934</v>
      </c>
      <c r="F16" s="306">
        <v>331702</v>
      </c>
      <c r="G16" s="305">
        <f t="shared" si="3"/>
        <v>0.025062209362858558</v>
      </c>
      <c r="H16" s="304">
        <v>310153</v>
      </c>
      <c r="I16" s="303">
        <f t="shared" si="1"/>
        <v>0.06947861216883289</v>
      </c>
    </row>
    <row r="17" spans="1:9" s="296" customFormat="1" ht="18" customHeight="1">
      <c r="A17" s="308" t="s">
        <v>146</v>
      </c>
      <c r="B17" s="306">
        <v>19431</v>
      </c>
      <c r="C17" s="307">
        <f t="shared" si="2"/>
        <v>0.016484914915747162</v>
      </c>
      <c r="D17" s="306">
        <v>9978</v>
      </c>
      <c r="E17" s="305">
        <f t="shared" si="0"/>
        <v>0.9473842453397474</v>
      </c>
      <c r="F17" s="306">
        <v>189345</v>
      </c>
      <c r="G17" s="305">
        <f t="shared" si="3"/>
        <v>0.014306226769240022</v>
      </c>
      <c r="H17" s="304">
        <v>102347</v>
      </c>
      <c r="I17" s="303">
        <f t="shared" si="1"/>
        <v>0.8500298005803786</v>
      </c>
    </row>
    <row r="18" spans="1:9" s="296" customFormat="1" ht="18" customHeight="1">
      <c r="A18" s="308" t="s">
        <v>145</v>
      </c>
      <c r="B18" s="306">
        <v>17256</v>
      </c>
      <c r="C18" s="307">
        <f t="shared" si="2"/>
        <v>0.01463968358736725</v>
      </c>
      <c r="D18" s="306">
        <v>13719</v>
      </c>
      <c r="E18" s="305">
        <f t="shared" si="0"/>
        <v>0.25781762519134044</v>
      </c>
      <c r="F18" s="306">
        <v>188462</v>
      </c>
      <c r="G18" s="305">
        <f t="shared" si="3"/>
        <v>0.014239510467054916</v>
      </c>
      <c r="H18" s="304">
        <v>138012</v>
      </c>
      <c r="I18" s="303">
        <f t="shared" si="1"/>
        <v>0.36554792336898245</v>
      </c>
    </row>
    <row r="19" spans="1:9" s="296" customFormat="1" ht="18" customHeight="1">
      <c r="A19" s="308" t="s">
        <v>144</v>
      </c>
      <c r="B19" s="306">
        <v>16714</v>
      </c>
      <c r="C19" s="307">
        <f t="shared" si="2"/>
        <v>0.014179860424157175</v>
      </c>
      <c r="D19" s="306">
        <v>13218</v>
      </c>
      <c r="E19" s="305">
        <f t="shared" si="0"/>
        <v>0.264487819639885</v>
      </c>
      <c r="F19" s="306">
        <v>167970</v>
      </c>
      <c r="G19" s="305">
        <f t="shared" si="3"/>
        <v>0.012691208695393311</v>
      </c>
      <c r="H19" s="304">
        <v>112215</v>
      </c>
      <c r="I19" s="303">
        <f t="shared" si="1"/>
        <v>0.4968587087287797</v>
      </c>
    </row>
    <row r="20" spans="1:9" s="296" customFormat="1" ht="18" customHeight="1">
      <c r="A20" s="308" t="s">
        <v>143</v>
      </c>
      <c r="B20" s="306">
        <v>16319</v>
      </c>
      <c r="C20" s="307">
        <f t="shared" si="2"/>
        <v>0.013844749447278983</v>
      </c>
      <c r="D20" s="306">
        <v>12350</v>
      </c>
      <c r="E20" s="305">
        <f t="shared" si="0"/>
        <v>0.32137651821862345</v>
      </c>
      <c r="F20" s="306">
        <v>176443</v>
      </c>
      <c r="G20" s="305">
        <f t="shared" si="3"/>
        <v>0.013331398082046092</v>
      </c>
      <c r="H20" s="304">
        <v>130351</v>
      </c>
      <c r="I20" s="303">
        <f t="shared" si="1"/>
        <v>0.3535991285068776</v>
      </c>
    </row>
    <row r="21" spans="1:9" s="296" customFormat="1" ht="18" customHeight="1">
      <c r="A21" s="308" t="s">
        <v>142</v>
      </c>
      <c r="B21" s="306">
        <v>15297</v>
      </c>
      <c r="C21" s="307">
        <f t="shared" si="2"/>
        <v>0.012977702818495411</v>
      </c>
      <c r="D21" s="306">
        <v>12522</v>
      </c>
      <c r="E21" s="305">
        <f t="shared" si="0"/>
        <v>0.22160996645903208</v>
      </c>
      <c r="F21" s="306">
        <v>146672</v>
      </c>
      <c r="G21" s="305">
        <f t="shared" si="3"/>
        <v>0.011082008464432504</v>
      </c>
      <c r="H21" s="304">
        <v>120978</v>
      </c>
      <c r="I21" s="303">
        <f t="shared" si="1"/>
        <v>0.21238572302402092</v>
      </c>
    </row>
    <row r="22" spans="1:9" s="296" customFormat="1" ht="18" customHeight="1">
      <c r="A22" s="308" t="s">
        <v>141</v>
      </c>
      <c r="B22" s="306">
        <v>14196</v>
      </c>
      <c r="C22" s="307">
        <f t="shared" si="2"/>
        <v>0.0120436339943362</v>
      </c>
      <c r="D22" s="306">
        <v>13114</v>
      </c>
      <c r="E22" s="305">
        <f t="shared" si="0"/>
        <v>0.08250724416653954</v>
      </c>
      <c r="F22" s="306">
        <v>166197</v>
      </c>
      <c r="G22" s="305">
        <f t="shared" si="3"/>
        <v>0.01255724719621529</v>
      </c>
      <c r="H22" s="304">
        <v>147662</v>
      </c>
      <c r="I22" s="303">
        <f t="shared" si="1"/>
        <v>0.12552315423060767</v>
      </c>
    </row>
    <row r="23" spans="1:9" s="296" customFormat="1" ht="18" customHeight="1">
      <c r="A23" s="308" t="s">
        <v>140</v>
      </c>
      <c r="B23" s="306">
        <v>13511</v>
      </c>
      <c r="C23" s="307">
        <f t="shared" si="2"/>
        <v>0.01146249217367402</v>
      </c>
      <c r="D23" s="306">
        <v>12249</v>
      </c>
      <c r="E23" s="305">
        <f t="shared" si="0"/>
        <v>0.10302881867907576</v>
      </c>
      <c r="F23" s="306">
        <v>153578</v>
      </c>
      <c r="G23" s="305">
        <f t="shared" si="3"/>
        <v>0.011603800970537084</v>
      </c>
      <c r="H23" s="304">
        <v>127324</v>
      </c>
      <c r="I23" s="303">
        <f t="shared" si="1"/>
        <v>0.2061983600892212</v>
      </c>
    </row>
    <row r="24" spans="1:9" s="296" customFormat="1" ht="18" customHeight="1">
      <c r="A24" s="308" t="s">
        <v>139</v>
      </c>
      <c r="B24" s="306">
        <v>13491</v>
      </c>
      <c r="C24" s="307">
        <f t="shared" si="2"/>
        <v>0.011445524529275126</v>
      </c>
      <c r="D24" s="306">
        <v>13353</v>
      </c>
      <c r="E24" s="305">
        <f t="shared" si="0"/>
        <v>0.010334756234553932</v>
      </c>
      <c r="F24" s="306">
        <v>180263</v>
      </c>
      <c r="G24" s="305">
        <f t="shared" si="3"/>
        <v>0.013620023534307819</v>
      </c>
      <c r="H24" s="304">
        <v>155440</v>
      </c>
      <c r="I24" s="303">
        <f t="shared" si="1"/>
        <v>0.15969505918682447</v>
      </c>
    </row>
    <row r="25" spans="1:9" s="296" customFormat="1" ht="18" customHeight="1">
      <c r="A25" s="308" t="s">
        <v>138</v>
      </c>
      <c r="B25" s="306">
        <v>12583</v>
      </c>
      <c r="C25" s="307">
        <f t="shared" si="2"/>
        <v>0.010675193473565258</v>
      </c>
      <c r="D25" s="306">
        <v>12579</v>
      </c>
      <c r="E25" s="305">
        <f t="shared" si="0"/>
        <v>0.00031799030129575634</v>
      </c>
      <c r="F25" s="306">
        <v>129982</v>
      </c>
      <c r="G25" s="305">
        <f t="shared" si="3"/>
        <v>0.009820972129812547</v>
      </c>
      <c r="H25" s="304">
        <v>116618</v>
      </c>
      <c r="I25" s="303">
        <f t="shared" si="1"/>
        <v>0.11459637448764348</v>
      </c>
    </row>
    <row r="26" spans="1:9" s="296" customFormat="1" ht="18" customHeight="1">
      <c r="A26" s="308" t="s">
        <v>137</v>
      </c>
      <c r="B26" s="306">
        <v>12382</v>
      </c>
      <c r="C26" s="307">
        <f t="shared" si="2"/>
        <v>0.010504668647356356</v>
      </c>
      <c r="D26" s="306">
        <v>9967</v>
      </c>
      <c r="E26" s="305">
        <f t="shared" si="0"/>
        <v>0.24229958864252032</v>
      </c>
      <c r="F26" s="306">
        <v>126936</v>
      </c>
      <c r="G26" s="305">
        <f t="shared" si="3"/>
        <v>0.00959082733201432</v>
      </c>
      <c r="H26" s="304">
        <v>108622</v>
      </c>
      <c r="I26" s="303">
        <f t="shared" si="1"/>
        <v>0.16860304542357896</v>
      </c>
    </row>
    <row r="27" spans="1:9" s="296" customFormat="1" ht="18" customHeight="1">
      <c r="A27" s="308" t="s">
        <v>136</v>
      </c>
      <c r="B27" s="306">
        <v>12122</v>
      </c>
      <c r="C27" s="307">
        <f t="shared" si="2"/>
        <v>0.010284089270170712</v>
      </c>
      <c r="D27" s="306">
        <v>14534</v>
      </c>
      <c r="E27" s="305">
        <f t="shared" si="0"/>
        <v>-0.16595569010595845</v>
      </c>
      <c r="F27" s="306">
        <v>91108</v>
      </c>
      <c r="G27" s="305">
        <f t="shared" si="3"/>
        <v>0.006883792592843328</v>
      </c>
      <c r="H27" s="304">
        <v>94821</v>
      </c>
      <c r="I27" s="303">
        <f t="shared" si="1"/>
        <v>-0.039157992427837685</v>
      </c>
    </row>
    <row r="28" spans="1:9" s="296" customFormat="1" ht="18" customHeight="1">
      <c r="A28" s="308" t="s">
        <v>135</v>
      </c>
      <c r="B28" s="306">
        <v>11521</v>
      </c>
      <c r="C28" s="307">
        <f t="shared" si="2"/>
        <v>0.009774211555983894</v>
      </c>
      <c r="D28" s="306">
        <v>13761</v>
      </c>
      <c r="E28" s="305">
        <f t="shared" si="0"/>
        <v>-0.16277886781483908</v>
      </c>
      <c r="F28" s="306">
        <v>164508</v>
      </c>
      <c r="G28" s="305">
        <f t="shared" si="3"/>
        <v>0.01242963243473098</v>
      </c>
      <c r="H28" s="304">
        <v>156729</v>
      </c>
      <c r="I28" s="303">
        <f t="shared" si="1"/>
        <v>0.04963344371494749</v>
      </c>
    </row>
    <row r="29" spans="1:9" s="296" customFormat="1" ht="18" customHeight="1">
      <c r="A29" s="308" t="s">
        <v>134</v>
      </c>
      <c r="B29" s="306">
        <v>10743</v>
      </c>
      <c r="C29" s="307">
        <f t="shared" si="2"/>
        <v>0.00911417018886685</v>
      </c>
      <c r="D29" s="306">
        <v>12952</v>
      </c>
      <c r="E29" s="305">
        <f t="shared" si="0"/>
        <v>-0.17055281037677583</v>
      </c>
      <c r="F29" s="306">
        <v>153192</v>
      </c>
      <c r="G29" s="305">
        <f t="shared" si="3"/>
        <v>0.011574636199706449</v>
      </c>
      <c r="H29" s="304">
        <v>194636</v>
      </c>
      <c r="I29" s="303">
        <f t="shared" si="1"/>
        <v>-0.21293080416777987</v>
      </c>
    </row>
    <row r="30" spans="1:9" s="296" customFormat="1" ht="18" customHeight="1">
      <c r="A30" s="308" t="s">
        <v>133</v>
      </c>
      <c r="B30" s="306">
        <v>10129</v>
      </c>
      <c r="C30" s="307">
        <f t="shared" si="2"/>
        <v>0.00859326350582075</v>
      </c>
      <c r="D30" s="306">
        <v>8866</v>
      </c>
      <c r="E30" s="305">
        <f t="shared" si="0"/>
        <v>0.14245431987367474</v>
      </c>
      <c r="F30" s="306">
        <v>123061</v>
      </c>
      <c r="G30" s="305">
        <f t="shared" si="3"/>
        <v>0.009298046277691232</v>
      </c>
      <c r="H30" s="304">
        <v>91167</v>
      </c>
      <c r="I30" s="303">
        <f t="shared" si="1"/>
        <v>0.3498414996654491</v>
      </c>
    </row>
    <row r="31" spans="1:9" s="296" customFormat="1" ht="18" customHeight="1">
      <c r="A31" s="308" t="s">
        <v>132</v>
      </c>
      <c r="B31" s="306">
        <v>9981</v>
      </c>
      <c r="C31" s="307">
        <f t="shared" si="2"/>
        <v>0.008467702937268923</v>
      </c>
      <c r="D31" s="306">
        <v>14066</v>
      </c>
      <c r="E31" s="305">
        <f t="shared" si="0"/>
        <v>-0.2904166074221527</v>
      </c>
      <c r="F31" s="306">
        <v>119131</v>
      </c>
      <c r="G31" s="305">
        <f t="shared" si="3"/>
        <v>0.009001109621306784</v>
      </c>
      <c r="H31" s="304">
        <v>101218</v>
      </c>
      <c r="I31" s="303">
        <f t="shared" si="1"/>
        <v>0.1769744511845719</v>
      </c>
    </row>
    <row r="32" spans="1:9" s="296" customFormat="1" ht="18" customHeight="1">
      <c r="A32" s="308" t="s">
        <v>131</v>
      </c>
      <c r="B32" s="306">
        <v>9622</v>
      </c>
      <c r="C32" s="307">
        <f t="shared" si="2"/>
        <v>0.008163133720308743</v>
      </c>
      <c r="D32" s="306">
        <v>8839</v>
      </c>
      <c r="E32" s="305">
        <f t="shared" si="0"/>
        <v>0.0885846815250595</v>
      </c>
      <c r="F32" s="306">
        <v>116158</v>
      </c>
      <c r="G32" s="305">
        <f t="shared" si="3"/>
        <v>0.00877648044079</v>
      </c>
      <c r="H32" s="304">
        <v>84151</v>
      </c>
      <c r="I32" s="303">
        <f t="shared" si="1"/>
        <v>0.3803519863103231</v>
      </c>
    </row>
    <row r="33" spans="1:9" s="296" customFormat="1" ht="18" customHeight="1">
      <c r="A33" s="308" t="s">
        <v>130</v>
      </c>
      <c r="B33" s="306">
        <v>8573</v>
      </c>
      <c r="C33" s="307">
        <f t="shared" si="2"/>
        <v>0.0072731807715866615</v>
      </c>
      <c r="D33" s="306">
        <v>10449</v>
      </c>
      <c r="E33" s="305">
        <f t="shared" si="0"/>
        <v>-0.1795387118384535</v>
      </c>
      <c r="F33" s="306">
        <v>105657</v>
      </c>
      <c r="G33" s="305">
        <f t="shared" si="3"/>
        <v>0.00798306267267471</v>
      </c>
      <c r="H33" s="304">
        <v>120976</v>
      </c>
      <c r="I33" s="303">
        <f t="shared" si="1"/>
        <v>-0.12662842216638015</v>
      </c>
    </row>
    <row r="34" spans="1:9" s="296" customFormat="1" ht="18" customHeight="1">
      <c r="A34" s="308" t="s">
        <v>129</v>
      </c>
      <c r="B34" s="306">
        <v>8441</v>
      </c>
      <c r="C34" s="307">
        <f t="shared" si="2"/>
        <v>0.00716119431855395</v>
      </c>
      <c r="D34" s="306">
        <v>8866</v>
      </c>
      <c r="E34" s="305">
        <f t="shared" si="0"/>
        <v>-0.04793593503270921</v>
      </c>
      <c r="F34" s="306">
        <v>103950</v>
      </c>
      <c r="G34" s="305">
        <f t="shared" si="3"/>
        <v>0.00785408789597032</v>
      </c>
      <c r="H34" s="304">
        <v>85481</v>
      </c>
      <c r="I34" s="303">
        <f t="shared" si="1"/>
        <v>0.2160597091751384</v>
      </c>
    </row>
    <row r="35" spans="1:9" s="296" customFormat="1" ht="18" customHeight="1">
      <c r="A35" s="308" t="s">
        <v>128</v>
      </c>
      <c r="B35" s="306">
        <v>7157</v>
      </c>
      <c r="C35" s="307">
        <f t="shared" si="2"/>
        <v>0.006071871548144842</v>
      </c>
      <c r="D35" s="306">
        <v>6904</v>
      </c>
      <c r="E35" s="305">
        <f t="shared" si="0"/>
        <v>0.03664542294322137</v>
      </c>
      <c r="F35" s="306">
        <v>83667</v>
      </c>
      <c r="G35" s="305">
        <f t="shared" si="3"/>
        <v>0.006321577412141883</v>
      </c>
      <c r="H35" s="304">
        <v>66026</v>
      </c>
      <c r="I35" s="303">
        <f t="shared" si="1"/>
        <v>0.2671826250265048</v>
      </c>
    </row>
    <row r="36" spans="1:9" s="296" customFormat="1" ht="18" customHeight="1">
      <c r="A36" s="308" t="s">
        <v>127</v>
      </c>
      <c r="B36" s="306">
        <v>6926</v>
      </c>
      <c r="C36" s="307">
        <f t="shared" si="2"/>
        <v>0.0058758952553375965</v>
      </c>
      <c r="D36" s="306">
        <v>5317</v>
      </c>
      <c r="E36" s="305">
        <f t="shared" si="0"/>
        <v>0.30261425615948845</v>
      </c>
      <c r="F36" s="306">
        <v>66514</v>
      </c>
      <c r="G36" s="305">
        <f t="shared" si="3"/>
        <v>0.005025558463805386</v>
      </c>
      <c r="H36" s="304">
        <v>46063</v>
      </c>
      <c r="I36" s="303">
        <f t="shared" si="1"/>
        <v>0.4439788984651456</v>
      </c>
    </row>
    <row r="37" spans="1:9" s="296" customFormat="1" ht="18" customHeight="1">
      <c r="A37" s="308" t="s">
        <v>126</v>
      </c>
      <c r="B37" s="306">
        <v>6793</v>
      </c>
      <c r="C37" s="307">
        <f t="shared" si="2"/>
        <v>0.00576306042008494</v>
      </c>
      <c r="D37" s="306">
        <v>6283</v>
      </c>
      <c r="E37" s="305">
        <f t="shared" si="0"/>
        <v>0.08117141492917401</v>
      </c>
      <c r="F37" s="306">
        <v>75334</v>
      </c>
      <c r="G37" s="305">
        <f t="shared" si="3"/>
        <v>0.005691965921645292</v>
      </c>
      <c r="H37" s="304">
        <v>61765</v>
      </c>
      <c r="I37" s="303">
        <f t="shared" si="1"/>
        <v>0.21968752529749858</v>
      </c>
    </row>
    <row r="38" spans="1:9" s="296" customFormat="1" ht="18" customHeight="1">
      <c r="A38" s="308" t="s">
        <v>125</v>
      </c>
      <c r="B38" s="306">
        <v>6791</v>
      </c>
      <c r="C38" s="307">
        <f t="shared" si="2"/>
        <v>0.005761363655645051</v>
      </c>
      <c r="D38" s="306">
        <v>5815</v>
      </c>
      <c r="E38" s="305">
        <f aca="true" t="shared" si="4" ref="E38:E54">(B38/D38-1)</f>
        <v>0.16784178847807385</v>
      </c>
      <c r="F38" s="306">
        <v>67110</v>
      </c>
      <c r="G38" s="305">
        <f t="shared" si="3"/>
        <v>0.005070590078870305</v>
      </c>
      <c r="H38" s="304">
        <v>62821</v>
      </c>
      <c r="I38" s="303">
        <f aca="true" t="shared" si="5" ref="I38:I58">(F38/H38-1)</f>
        <v>0.06827334808423924</v>
      </c>
    </row>
    <row r="39" spans="1:9" s="296" customFormat="1" ht="18" customHeight="1">
      <c r="A39" s="308" t="s">
        <v>124</v>
      </c>
      <c r="B39" s="306">
        <v>6635</v>
      </c>
      <c r="C39" s="307">
        <f aca="true" t="shared" si="6" ref="C39:C58">B39/$B$6</f>
        <v>0.005629016029333664</v>
      </c>
      <c r="D39" s="306">
        <v>7988</v>
      </c>
      <c r="E39" s="305">
        <f t="shared" si="4"/>
        <v>-0.1693790686029043</v>
      </c>
      <c r="F39" s="306">
        <v>96061</v>
      </c>
      <c r="G39" s="305">
        <f aca="true" t="shared" si="7" ref="G39:G58">(F39/$F$6)</f>
        <v>0.007258023447569071</v>
      </c>
      <c r="H39" s="304">
        <v>97278</v>
      </c>
      <c r="I39" s="303">
        <f t="shared" si="5"/>
        <v>-0.012510536812023298</v>
      </c>
    </row>
    <row r="40" spans="1:9" s="296" customFormat="1" ht="18" customHeight="1">
      <c r="A40" s="308" t="s">
        <v>123</v>
      </c>
      <c r="B40" s="306">
        <v>6281</v>
      </c>
      <c r="C40" s="307">
        <f t="shared" si="6"/>
        <v>0.005328688723473209</v>
      </c>
      <c r="D40" s="306">
        <v>3794</v>
      </c>
      <c r="E40" s="305">
        <f t="shared" si="4"/>
        <v>0.6555086979441223</v>
      </c>
      <c r="F40" s="306">
        <v>61988</v>
      </c>
      <c r="G40" s="305">
        <f t="shared" si="7"/>
        <v>0.00468359019235602</v>
      </c>
      <c r="H40" s="304">
        <v>46435</v>
      </c>
      <c r="I40" s="303">
        <f t="shared" si="5"/>
        <v>0.33494131581780984</v>
      </c>
    </row>
    <row r="41" spans="1:9" s="296" customFormat="1" ht="18" customHeight="1">
      <c r="A41" s="308" t="s">
        <v>122</v>
      </c>
      <c r="B41" s="306">
        <v>5761</v>
      </c>
      <c r="C41" s="307">
        <f t="shared" si="6"/>
        <v>0.004887529969101919</v>
      </c>
      <c r="D41" s="306">
        <v>4494</v>
      </c>
      <c r="E41" s="305">
        <f t="shared" si="4"/>
        <v>0.2819314641744548</v>
      </c>
      <c r="F41" s="306">
        <v>51323</v>
      </c>
      <c r="G41" s="305">
        <f t="shared" si="7"/>
        <v>0.003877781174457766</v>
      </c>
      <c r="H41" s="304">
        <v>42686</v>
      </c>
      <c r="I41" s="303">
        <f t="shared" si="5"/>
        <v>0.20233800309234873</v>
      </c>
    </row>
    <row r="42" spans="1:9" s="296" customFormat="1" ht="18" customHeight="1">
      <c r="A42" s="308" t="s">
        <v>121</v>
      </c>
      <c r="B42" s="306">
        <v>5389</v>
      </c>
      <c r="C42" s="307">
        <f t="shared" si="6"/>
        <v>0.004571931783282458</v>
      </c>
      <c r="D42" s="306">
        <v>3728</v>
      </c>
      <c r="E42" s="305">
        <f t="shared" si="4"/>
        <v>0.4455472103004292</v>
      </c>
      <c r="F42" s="306">
        <v>51578</v>
      </c>
      <c r="G42" s="305">
        <f t="shared" si="7"/>
        <v>0.003897048056742253</v>
      </c>
      <c r="H42" s="304">
        <v>31637</v>
      </c>
      <c r="I42" s="303">
        <f t="shared" si="5"/>
        <v>0.630306286942504</v>
      </c>
    </row>
    <row r="43" spans="1:9" s="296" customFormat="1" ht="18" customHeight="1">
      <c r="A43" s="308" t="s">
        <v>120</v>
      </c>
      <c r="B43" s="306">
        <v>5007</v>
      </c>
      <c r="C43" s="307">
        <f t="shared" si="6"/>
        <v>0.00424784977526355</v>
      </c>
      <c r="D43" s="306">
        <v>5366</v>
      </c>
      <c r="E43" s="305">
        <f t="shared" si="4"/>
        <v>-0.06690272083488635</v>
      </c>
      <c r="F43" s="306">
        <v>59442</v>
      </c>
      <c r="G43" s="305">
        <f t="shared" si="7"/>
        <v>0.004491223595115611</v>
      </c>
      <c r="H43" s="304">
        <v>49547</v>
      </c>
      <c r="I43" s="303">
        <f t="shared" si="5"/>
        <v>0.19970936686378593</v>
      </c>
    </row>
    <row r="44" spans="1:9" s="296" customFormat="1" ht="18" customHeight="1">
      <c r="A44" s="308" t="s">
        <v>119</v>
      </c>
      <c r="B44" s="306">
        <v>4929</v>
      </c>
      <c r="C44" s="307">
        <f t="shared" si="6"/>
        <v>0.004181675962107856</v>
      </c>
      <c r="D44" s="306">
        <v>3084</v>
      </c>
      <c r="E44" s="305">
        <f t="shared" si="4"/>
        <v>0.5982490272373542</v>
      </c>
      <c r="F44" s="306">
        <v>41736</v>
      </c>
      <c r="G44" s="305">
        <f t="shared" si="7"/>
        <v>0.003153421956962167</v>
      </c>
      <c r="H44" s="304">
        <v>24591</v>
      </c>
      <c r="I44" s="303">
        <f t="shared" si="5"/>
        <v>0.6972062949859705</v>
      </c>
    </row>
    <row r="45" spans="1:9" s="296" customFormat="1" ht="18" customHeight="1">
      <c r="A45" s="308" t="s">
        <v>118</v>
      </c>
      <c r="B45" s="306">
        <v>4697</v>
      </c>
      <c r="C45" s="307">
        <f t="shared" si="6"/>
        <v>0.003984851287080666</v>
      </c>
      <c r="D45" s="306">
        <v>8130</v>
      </c>
      <c r="E45" s="305">
        <f t="shared" si="4"/>
        <v>-0.4222632226322264</v>
      </c>
      <c r="F45" s="306">
        <v>73746</v>
      </c>
      <c r="G45" s="305">
        <f t="shared" si="7"/>
        <v>0.0055719823566736625</v>
      </c>
      <c r="H45" s="304">
        <v>83390</v>
      </c>
      <c r="I45" s="303">
        <f t="shared" si="5"/>
        <v>-0.11564935843626334</v>
      </c>
    </row>
    <row r="46" spans="1:9" s="296" customFormat="1" ht="18" customHeight="1">
      <c r="A46" s="308" t="s">
        <v>117</v>
      </c>
      <c r="B46" s="306">
        <v>4017</v>
      </c>
      <c r="C46" s="307">
        <f t="shared" si="6"/>
        <v>0.0034079513775182105</v>
      </c>
      <c r="D46" s="306">
        <v>3673</v>
      </c>
      <c r="E46" s="305">
        <f t="shared" si="4"/>
        <v>0.09365641165259997</v>
      </c>
      <c r="F46" s="306">
        <v>57560</v>
      </c>
      <c r="G46" s="305">
        <f t="shared" si="7"/>
        <v>0.004349026448215985</v>
      </c>
      <c r="H46" s="304">
        <v>35962</v>
      </c>
      <c r="I46" s="303">
        <f t="shared" si="5"/>
        <v>0.6005783882987599</v>
      </c>
    </row>
    <row r="47" spans="1:9" s="296" customFormat="1" ht="18" customHeight="1">
      <c r="A47" s="308" t="s">
        <v>116</v>
      </c>
      <c r="B47" s="306">
        <v>3693</v>
      </c>
      <c r="C47" s="307">
        <f t="shared" si="6"/>
        <v>0.0031330755382560993</v>
      </c>
      <c r="D47" s="306">
        <v>3716</v>
      </c>
      <c r="E47" s="305">
        <f t="shared" si="4"/>
        <v>-0.00618945102260493</v>
      </c>
      <c r="F47" s="306">
        <v>40110</v>
      </c>
      <c r="G47" s="305">
        <f t="shared" si="7"/>
        <v>0.0030305672487481437</v>
      </c>
      <c r="H47" s="304">
        <v>41315</v>
      </c>
      <c r="I47" s="303">
        <f t="shared" si="5"/>
        <v>-0.029166162410746654</v>
      </c>
    </row>
    <row r="48" spans="1:9" s="296" customFormat="1" ht="18" customHeight="1">
      <c r="A48" s="308" t="s">
        <v>115</v>
      </c>
      <c r="B48" s="306">
        <v>3577</v>
      </c>
      <c r="C48" s="307">
        <f t="shared" si="6"/>
        <v>0.003034663200742504</v>
      </c>
      <c r="D48" s="306">
        <v>3361</v>
      </c>
      <c r="E48" s="305">
        <f t="shared" si="4"/>
        <v>0.06426658732520085</v>
      </c>
      <c r="F48" s="306">
        <v>46603</v>
      </c>
      <c r="G48" s="305">
        <f t="shared" si="7"/>
        <v>0.0035211549611919657</v>
      </c>
      <c r="H48" s="304">
        <v>35247</v>
      </c>
      <c r="I48" s="303">
        <f t="shared" si="5"/>
        <v>0.3221834482367294</v>
      </c>
    </row>
    <row r="49" spans="1:9" s="296" customFormat="1" ht="18" customHeight="1">
      <c r="A49" s="308" t="s">
        <v>114</v>
      </c>
      <c r="B49" s="306">
        <v>3285</v>
      </c>
      <c r="C49" s="307">
        <f t="shared" si="6"/>
        <v>0.002786935592518626</v>
      </c>
      <c r="D49" s="306">
        <v>3255</v>
      </c>
      <c r="E49" s="305">
        <f t="shared" si="4"/>
        <v>0.009216589861751112</v>
      </c>
      <c r="F49" s="306">
        <v>39775</v>
      </c>
      <c r="G49" s="305">
        <f t="shared" si="7"/>
        <v>0.003005255854374406</v>
      </c>
      <c r="H49" s="304">
        <v>38446</v>
      </c>
      <c r="I49" s="303">
        <f t="shared" si="5"/>
        <v>0.03456796545804508</v>
      </c>
    </row>
    <row r="50" spans="1:9" s="296" customFormat="1" ht="18" customHeight="1">
      <c r="A50" s="308" t="s">
        <v>113</v>
      </c>
      <c r="B50" s="306">
        <v>3049</v>
      </c>
      <c r="C50" s="307">
        <f t="shared" si="6"/>
        <v>0.0025867173886116564</v>
      </c>
      <c r="D50" s="306">
        <v>2299</v>
      </c>
      <c r="E50" s="305">
        <f t="shared" si="4"/>
        <v>0.3262287951283167</v>
      </c>
      <c r="F50" s="306">
        <v>29019</v>
      </c>
      <c r="G50" s="305">
        <f t="shared" si="7"/>
        <v>0.0021925712039746292</v>
      </c>
      <c r="H50" s="304">
        <v>24038</v>
      </c>
      <c r="I50" s="303">
        <f t="shared" si="5"/>
        <v>0.2072135785007072</v>
      </c>
    </row>
    <row r="51" spans="1:9" s="296" customFormat="1" ht="18" customHeight="1">
      <c r="A51" s="308" t="s">
        <v>112</v>
      </c>
      <c r="B51" s="306">
        <v>2812</v>
      </c>
      <c r="C51" s="307">
        <f t="shared" si="6"/>
        <v>0.002385650802484742</v>
      </c>
      <c r="D51" s="306">
        <v>2888</v>
      </c>
      <c r="E51" s="305">
        <f t="shared" si="4"/>
        <v>-0.02631578947368418</v>
      </c>
      <c r="F51" s="306">
        <v>44038</v>
      </c>
      <c r="G51" s="305">
        <f t="shared" si="7"/>
        <v>0.00332735279233036</v>
      </c>
      <c r="H51" s="304">
        <v>39223</v>
      </c>
      <c r="I51" s="303">
        <f t="shared" si="5"/>
        <v>0.1227596053336053</v>
      </c>
    </row>
    <row r="52" spans="1:9" s="296" customFormat="1" ht="18" customHeight="1">
      <c r="A52" s="308" t="s">
        <v>111</v>
      </c>
      <c r="B52" s="306">
        <v>2359</v>
      </c>
      <c r="C52" s="307">
        <f t="shared" si="6"/>
        <v>0.002001333656849753</v>
      </c>
      <c r="D52" s="306">
        <v>2090</v>
      </c>
      <c r="E52" s="305">
        <f t="shared" si="4"/>
        <v>0.12870813397129188</v>
      </c>
      <c r="F52" s="306">
        <v>28485</v>
      </c>
      <c r="G52" s="305">
        <f t="shared" si="7"/>
        <v>0.00215222408577888</v>
      </c>
      <c r="H52" s="304">
        <v>27214</v>
      </c>
      <c r="I52" s="303">
        <f t="shared" si="5"/>
        <v>0.04670390240317479</v>
      </c>
    </row>
    <row r="53" spans="1:9" s="296" customFormat="1" ht="18" customHeight="1">
      <c r="A53" s="308" t="s">
        <v>110</v>
      </c>
      <c r="B53" s="306">
        <v>2255</v>
      </c>
      <c r="C53" s="307">
        <f t="shared" si="6"/>
        <v>0.0019131019059754953</v>
      </c>
      <c r="D53" s="306">
        <v>2771</v>
      </c>
      <c r="E53" s="305">
        <f t="shared" si="4"/>
        <v>-0.18621436304583183</v>
      </c>
      <c r="F53" s="306">
        <v>21222</v>
      </c>
      <c r="G53" s="305">
        <f t="shared" si="7"/>
        <v>0.0016034579444760186</v>
      </c>
      <c r="H53" s="304">
        <v>20456</v>
      </c>
      <c r="I53" s="303">
        <f t="shared" si="5"/>
        <v>0.03744622604614789</v>
      </c>
    </row>
    <row r="54" spans="1:9" s="296" customFormat="1" ht="18" customHeight="1">
      <c r="A54" s="308" t="s">
        <v>109</v>
      </c>
      <c r="B54" s="306">
        <v>2190</v>
      </c>
      <c r="C54" s="307">
        <f t="shared" si="6"/>
        <v>0.001857957061679084</v>
      </c>
      <c r="D54" s="306">
        <v>2419</v>
      </c>
      <c r="E54" s="305">
        <f t="shared" si="4"/>
        <v>-0.09466721785861931</v>
      </c>
      <c r="F54" s="306">
        <v>18672</v>
      </c>
      <c r="G54" s="305">
        <f t="shared" si="7"/>
        <v>0.0014107891216311478</v>
      </c>
      <c r="H54" s="304">
        <v>21586</v>
      </c>
      <c r="I54" s="303">
        <f t="shared" si="5"/>
        <v>-0.1349949041045122</v>
      </c>
    </row>
    <row r="55" spans="1:9" s="296" customFormat="1" ht="18" customHeight="1">
      <c r="A55" s="308" t="s">
        <v>108</v>
      </c>
      <c r="B55" s="306">
        <v>2117</v>
      </c>
      <c r="C55" s="307">
        <f t="shared" si="6"/>
        <v>0.0017960251596231148</v>
      </c>
      <c r="D55" s="306"/>
      <c r="E55" s="305"/>
      <c r="F55" s="306">
        <v>12382</v>
      </c>
      <c r="G55" s="305">
        <f t="shared" si="7"/>
        <v>0.0009355393586138</v>
      </c>
      <c r="H55" s="304">
        <v>7827</v>
      </c>
      <c r="I55" s="303">
        <f t="shared" si="5"/>
        <v>0.5819598824581576</v>
      </c>
    </row>
    <row r="56" spans="1:9" s="296" customFormat="1" ht="18" customHeight="1">
      <c r="A56" s="308" t="s">
        <v>107</v>
      </c>
      <c r="B56" s="306">
        <v>2054</v>
      </c>
      <c r="C56" s="307">
        <f t="shared" si="6"/>
        <v>0.001742577079766593</v>
      </c>
      <c r="D56" s="306">
        <v>2575</v>
      </c>
      <c r="E56" s="305">
        <f>(B56/D56-1)</f>
        <v>-0.2023300970873786</v>
      </c>
      <c r="F56" s="306">
        <v>34048</v>
      </c>
      <c r="G56" s="305">
        <f t="shared" si="7"/>
        <v>0.002572544345185161</v>
      </c>
      <c r="H56" s="304">
        <v>36348</v>
      </c>
      <c r="I56" s="303">
        <f t="shared" si="5"/>
        <v>-0.06327720919995594</v>
      </c>
    </row>
    <row r="57" spans="1:9" s="296" customFormat="1" ht="18" customHeight="1">
      <c r="A57" s="308" t="s">
        <v>106</v>
      </c>
      <c r="B57" s="306">
        <v>1459</v>
      </c>
      <c r="C57" s="307">
        <f t="shared" si="6"/>
        <v>0.0012377896588994445</v>
      </c>
      <c r="D57" s="306">
        <v>1642</v>
      </c>
      <c r="E57" s="305">
        <f>(B57/D57-1)</f>
        <v>-0.11144945188794153</v>
      </c>
      <c r="F57" s="306">
        <v>19966</v>
      </c>
      <c r="G57" s="305">
        <f t="shared" si="7"/>
        <v>0.0015085591046747804</v>
      </c>
      <c r="H57" s="304">
        <v>18056</v>
      </c>
      <c r="I57" s="303">
        <f t="shared" si="5"/>
        <v>0.10578201151971633</v>
      </c>
    </row>
    <row r="58" spans="1:9" s="296" customFormat="1" ht="18" customHeight="1" thickBot="1">
      <c r="A58" s="302" t="s">
        <v>105</v>
      </c>
      <c r="B58" s="300">
        <v>115631</v>
      </c>
      <c r="C58" s="301">
        <f t="shared" si="6"/>
        <v>0.0980992844744357</v>
      </c>
      <c r="D58" s="300">
        <v>106269</v>
      </c>
      <c r="E58" s="299">
        <f>(B58/D58-1)</f>
        <v>0.08809718732650151</v>
      </c>
      <c r="F58" s="300">
        <v>1249883</v>
      </c>
      <c r="G58" s="299">
        <f t="shared" si="7"/>
        <v>0.09443666129561397</v>
      </c>
      <c r="H58" s="298">
        <v>1012984</v>
      </c>
      <c r="I58" s="297">
        <f t="shared" si="5"/>
        <v>0.23386252892444492</v>
      </c>
    </row>
    <row r="59" ht="15" thickTop="1">
      <c r="A59" s="295" t="s">
        <v>104</v>
      </c>
    </row>
    <row r="60" ht="10.5" customHeight="1">
      <c r="A60" s="192"/>
    </row>
  </sheetData>
  <sheetProtection/>
  <mergeCells count="5">
    <mergeCell ref="H1:I1"/>
    <mergeCell ref="B4:E4"/>
    <mergeCell ref="F4:I4"/>
    <mergeCell ref="A4:A5"/>
    <mergeCell ref="A3:I3"/>
  </mergeCells>
  <conditionalFormatting sqref="I59:I65536 E59:E65536 I3:I5 E3:E5">
    <cfRule type="cellIs" priority="1" dxfId="78" operator="lessThan" stopIfTrue="1">
      <formula>0</formula>
    </cfRule>
  </conditionalFormatting>
  <conditionalFormatting sqref="I6:I58 E6:E58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="95" zoomScaleNormal="95" zoomScalePageLayoutView="0" workbookViewId="0" topLeftCell="A1">
      <selection activeCell="K8" sqref="K8"/>
    </sheetView>
  </sheetViews>
  <sheetFormatPr defaultColWidth="10.8515625" defaultRowHeight="15"/>
  <cols>
    <col min="1" max="1" width="17.28125" style="323" customWidth="1"/>
    <col min="2" max="2" width="12.7109375" style="323" customWidth="1"/>
    <col min="3" max="3" width="9.57421875" style="324" customWidth="1"/>
    <col min="4" max="4" width="13.00390625" style="323" customWidth="1"/>
    <col min="5" max="5" width="9.57421875" style="324" customWidth="1"/>
    <col min="6" max="6" width="11.7109375" style="323" customWidth="1"/>
    <col min="7" max="7" width="10.140625" style="324" customWidth="1"/>
    <col min="8" max="8" width="11.7109375" style="323" customWidth="1"/>
    <col min="9" max="9" width="9.421875" style="324" customWidth="1"/>
    <col min="10" max="16384" width="10.8515625" style="323" customWidth="1"/>
  </cols>
  <sheetData>
    <row r="1" spans="8:9" ht="18.75" thickBot="1">
      <c r="H1" s="686" t="s">
        <v>36</v>
      </c>
      <c r="I1" s="687"/>
    </row>
    <row r="2" ht="4.5" customHeight="1" thickBot="1"/>
    <row r="3" spans="1:9" ht="24.75" customHeight="1" thickBot="1">
      <c r="A3" s="755" t="s">
        <v>166</v>
      </c>
      <c r="B3" s="756"/>
      <c r="C3" s="756"/>
      <c r="D3" s="756"/>
      <c r="E3" s="756"/>
      <c r="F3" s="756"/>
      <c r="G3" s="756"/>
      <c r="H3" s="756"/>
      <c r="I3" s="757"/>
    </row>
    <row r="4" spans="1:9" s="385" customFormat="1" ht="16.5" thickBot="1">
      <c r="A4" s="753" t="s">
        <v>165</v>
      </c>
      <c r="B4" s="750" t="s">
        <v>53</v>
      </c>
      <c r="C4" s="751"/>
      <c r="D4" s="751"/>
      <c r="E4" s="752"/>
      <c r="F4" s="751" t="s">
        <v>52</v>
      </c>
      <c r="G4" s="751"/>
      <c r="H4" s="751"/>
      <c r="I4" s="752"/>
    </row>
    <row r="5" spans="1:9" s="381" customFormat="1" ht="31.5" customHeight="1" thickBot="1">
      <c r="A5" s="754"/>
      <c r="B5" s="383" t="s">
        <v>51</v>
      </c>
      <c r="C5" s="384" t="s">
        <v>48</v>
      </c>
      <c r="D5" s="383" t="s">
        <v>164</v>
      </c>
      <c r="E5" s="382" t="s">
        <v>46</v>
      </c>
      <c r="F5" s="383" t="s">
        <v>163</v>
      </c>
      <c r="G5" s="384" t="s">
        <v>48</v>
      </c>
      <c r="H5" s="383" t="s">
        <v>162</v>
      </c>
      <c r="I5" s="382" t="s">
        <v>46</v>
      </c>
    </row>
    <row r="6" spans="1:9" s="375" customFormat="1" ht="15" customHeight="1" thickBot="1">
      <c r="A6" s="380" t="s">
        <v>32</v>
      </c>
      <c r="B6" s="379">
        <f>B7+B12+B17+B22+B27+B32+B37+B42+B51+B46</f>
        <v>1178714</v>
      </c>
      <c r="C6" s="378">
        <f aca="true" t="shared" si="0" ref="C6:C37">(B6/$B$6)</f>
        <v>1</v>
      </c>
      <c r="D6" s="377">
        <f>D7+D12+D17+D22+D27+D32+D37+D42+D51+D46</f>
        <v>1043194</v>
      </c>
      <c r="E6" s="376">
        <f>(B6/D6-1)</f>
        <v>0.12990872263452435</v>
      </c>
      <c r="F6" s="379">
        <f>F7+F12+F17+F22+F27+F32+F37+F42+F51+F46</f>
        <v>13235146</v>
      </c>
      <c r="G6" s="378">
        <f aca="true" t="shared" si="1" ref="G6:G37">(F6/$F$6)</f>
        <v>1</v>
      </c>
      <c r="H6" s="377">
        <f>H7+H12+H17+H22+H27+H32+H37+H42+H51+H46</f>
        <v>10156884</v>
      </c>
      <c r="I6" s="376">
        <f>(F6/H6-1)</f>
        <v>0.3030714931862961</v>
      </c>
    </row>
    <row r="7" spans="1:15" s="366" customFormat="1" ht="15.75" customHeight="1" thickTop="1">
      <c r="A7" s="374" t="s">
        <v>156</v>
      </c>
      <c r="B7" s="372">
        <f>SUM(B8:B11)</f>
        <v>149763</v>
      </c>
      <c r="C7" s="371">
        <f t="shared" si="0"/>
        <v>0.12705626640559117</v>
      </c>
      <c r="D7" s="370">
        <f>SUM(D8:D11)</f>
        <v>123359</v>
      </c>
      <c r="E7" s="373">
        <f>(B7/D7-1)</f>
        <v>0.21404194262275156</v>
      </c>
      <c r="F7" s="372">
        <f>SUM(F8:F11)</f>
        <v>1710333</v>
      </c>
      <c r="G7" s="371">
        <f t="shared" si="1"/>
        <v>0.12922660618930837</v>
      </c>
      <c r="H7" s="370">
        <f>SUM(H8:H11)</f>
        <v>1245196</v>
      </c>
      <c r="I7" s="369">
        <f>(F7/H7-1)</f>
        <v>0.37354520894702525</v>
      </c>
      <c r="K7" s="367"/>
      <c r="L7" s="368"/>
      <c r="M7" s="367"/>
      <c r="N7" s="367"/>
      <c r="O7" s="367"/>
    </row>
    <row r="8" spans="1:10" ht="15.75" customHeight="1">
      <c r="A8" s="340" t="s">
        <v>45</v>
      </c>
      <c r="B8" s="365">
        <v>109739</v>
      </c>
      <c r="C8" s="339">
        <f t="shared" si="0"/>
        <v>0.09310061643452101</v>
      </c>
      <c r="D8" s="364">
        <v>71087</v>
      </c>
      <c r="E8" s="334">
        <f>IF(ISERROR(B8/D8-1),"         /0",IF(B8/D8&gt;5,"  *  ",(B8/D8-1)))</f>
        <v>0.5437281078115548</v>
      </c>
      <c r="F8" s="365">
        <v>1065724</v>
      </c>
      <c r="G8" s="339">
        <f t="shared" si="1"/>
        <v>0.08052227002255963</v>
      </c>
      <c r="H8" s="364">
        <v>778602</v>
      </c>
      <c r="I8" s="334">
        <f>IF(ISERROR(F8/H8-1),"         /0",IF(F8/H8&gt;5,"  *  ",(F8/H8-1)))</f>
        <v>0.3687660704698934</v>
      </c>
      <c r="J8" s="326"/>
    </row>
    <row r="9" spans="1:10" ht="15.75" customHeight="1">
      <c r="A9" s="340" t="s">
        <v>44</v>
      </c>
      <c r="B9" s="365">
        <v>21009</v>
      </c>
      <c r="C9" s="339">
        <f t="shared" si="0"/>
        <v>0.017823662058820036</v>
      </c>
      <c r="D9" s="364">
        <v>17714</v>
      </c>
      <c r="E9" s="334">
        <f>IF(ISERROR(B9/D9-1),"         /0",IF(B9/D9&gt;5,"  *  ",(B9/D9-1)))</f>
        <v>0.18601106469459183</v>
      </c>
      <c r="F9" s="365">
        <v>287756</v>
      </c>
      <c r="G9" s="339">
        <f t="shared" si="1"/>
        <v>0.021741807759430836</v>
      </c>
      <c r="H9" s="364">
        <v>129780</v>
      </c>
      <c r="I9" s="334">
        <f>IF(ISERROR(F9/H9-1),"         /0",IF(F9/H9&gt;5,"  *  ",(F9/H9-1)))</f>
        <v>1.217259978425027</v>
      </c>
      <c r="J9" s="326"/>
    </row>
    <row r="10" spans="1:10" ht="15.75" customHeight="1">
      <c r="A10" s="340" t="s">
        <v>43</v>
      </c>
      <c r="B10" s="365">
        <v>19015</v>
      </c>
      <c r="C10" s="339">
        <f t="shared" si="0"/>
        <v>0.01613198791225013</v>
      </c>
      <c r="D10" s="364">
        <v>17850</v>
      </c>
      <c r="E10" s="334">
        <f>IF(ISERROR(B10/D10-1),"         /0",IF(B10/D10&gt;5,"  *  ",(B10/D10-1)))</f>
        <v>0.06526610644257702</v>
      </c>
      <c r="F10" s="365">
        <v>226719</v>
      </c>
      <c r="G10" s="339">
        <f t="shared" si="1"/>
        <v>0.017130071704535788</v>
      </c>
      <c r="H10" s="364">
        <v>209629</v>
      </c>
      <c r="I10" s="334">
        <f>IF(ISERROR(F10/H10-1),"         /0",IF(F10/H10&gt;5,"  *  ",(F10/H10-1)))</f>
        <v>0.0815249798453459</v>
      </c>
      <c r="J10" s="326"/>
    </row>
    <row r="11" spans="1:10" ht="15.75" customHeight="1" thickBot="1">
      <c r="A11" s="340" t="s">
        <v>58</v>
      </c>
      <c r="B11" s="365">
        <v>0</v>
      </c>
      <c r="C11" s="339">
        <f t="shared" si="0"/>
        <v>0</v>
      </c>
      <c r="D11" s="364">
        <v>16708</v>
      </c>
      <c r="E11" s="334">
        <f>IF(ISERROR(B11/D11-1),"         /0",IF(B11/D11&gt;5,"  *  ",(B11/D11-1)))</f>
        <v>-1</v>
      </c>
      <c r="F11" s="365">
        <v>130134</v>
      </c>
      <c r="G11" s="339">
        <f t="shared" si="1"/>
        <v>0.009832456702782122</v>
      </c>
      <c r="H11" s="364">
        <v>127185</v>
      </c>
      <c r="I11" s="334">
        <f>IF(ISERROR(F11/H11-1),"         /0",IF(F11/H11&gt;5,"  *  ",(F11/H11-1)))</f>
        <v>0.023186696544403862</v>
      </c>
      <c r="J11" s="326"/>
    </row>
    <row r="12" spans="1:10" s="348" customFormat="1" ht="15.75" customHeight="1">
      <c r="A12" s="361" t="s">
        <v>155</v>
      </c>
      <c r="B12" s="363">
        <f>SUM(B13:B16)</f>
        <v>136041</v>
      </c>
      <c r="C12" s="358">
        <f t="shared" si="0"/>
        <v>0.11541476558350881</v>
      </c>
      <c r="D12" s="357">
        <f>SUM(D13:D16)</f>
        <v>114688</v>
      </c>
      <c r="E12" s="360">
        <f>(B12/D12-1)</f>
        <v>0.1861833844866072</v>
      </c>
      <c r="F12" s="359">
        <f>SUM(F13:F16)</f>
        <v>1556614</v>
      </c>
      <c r="G12" s="360">
        <f t="shared" si="1"/>
        <v>0.117612151766214</v>
      </c>
      <c r="H12" s="357">
        <f>SUM(H13:H16)</f>
        <v>1225004</v>
      </c>
      <c r="I12" s="356">
        <f>(F12/H12-1)</f>
        <v>0.2707011568941815</v>
      </c>
      <c r="J12" s="349"/>
    </row>
    <row r="13" spans="1:10" ht="15.75" customHeight="1">
      <c r="A13" s="340" t="s">
        <v>45</v>
      </c>
      <c r="B13" s="362">
        <v>94487</v>
      </c>
      <c r="C13" s="339">
        <f t="shared" si="0"/>
        <v>0.08016109081592311</v>
      </c>
      <c r="D13" s="338">
        <v>61819</v>
      </c>
      <c r="E13" s="334">
        <f>IF(ISERROR(B13/D13-1),"         /0",IF(B13/D13&gt;5,"  *  ",(B13/D13-1)))</f>
        <v>0.5284459470389362</v>
      </c>
      <c r="F13" s="337">
        <v>920261</v>
      </c>
      <c r="G13" s="339">
        <f t="shared" si="1"/>
        <v>0.06953160924707592</v>
      </c>
      <c r="H13" s="338">
        <v>634337</v>
      </c>
      <c r="I13" s="334">
        <f>IF(ISERROR(F13/H13-1),"         /0",IF(F13/H13&gt;5,"  *  ",(F13/H13-1)))</f>
        <v>0.450744635737786</v>
      </c>
      <c r="J13" s="326"/>
    </row>
    <row r="14" spans="1:10" ht="15.75" customHeight="1">
      <c r="A14" s="340" t="s">
        <v>44</v>
      </c>
      <c r="B14" s="362">
        <v>20220</v>
      </c>
      <c r="C14" s="339">
        <f t="shared" si="0"/>
        <v>0.0171542884872836</v>
      </c>
      <c r="D14" s="338">
        <v>15174</v>
      </c>
      <c r="E14" s="334">
        <f>IF(ISERROR(B14/D14-1),"         /0",IF(B14/D14&gt;5,"  *  ",(B14/D14-1)))</f>
        <v>0.3325425069197312</v>
      </c>
      <c r="F14" s="337">
        <v>257515</v>
      </c>
      <c r="G14" s="339">
        <f t="shared" si="1"/>
        <v>0.0194569066332929</v>
      </c>
      <c r="H14" s="338">
        <v>151420</v>
      </c>
      <c r="I14" s="334">
        <f>IF(ISERROR(F14/H14-1),"         /0",IF(F14/H14&gt;5,"  *  ",(F14/H14-1)))</f>
        <v>0.7006670188878616</v>
      </c>
      <c r="J14" s="326"/>
    </row>
    <row r="15" spans="1:10" ht="15.75" customHeight="1">
      <c r="A15" s="340" t="s">
        <v>43</v>
      </c>
      <c r="B15" s="362">
        <v>18823</v>
      </c>
      <c r="C15" s="339">
        <f t="shared" si="0"/>
        <v>0.01596909852602073</v>
      </c>
      <c r="D15" s="338">
        <v>17949</v>
      </c>
      <c r="E15" s="334">
        <f>IF(ISERROR(B15/D15-1),"         /0",IF(B15/D15&gt;5,"  *  ",(B15/D15-1)))</f>
        <v>0.048693520530391776</v>
      </c>
      <c r="F15" s="337">
        <v>203125</v>
      </c>
      <c r="G15" s="339">
        <f t="shared" si="1"/>
        <v>0.01534739397661348</v>
      </c>
      <c r="H15" s="338">
        <v>196983</v>
      </c>
      <c r="I15" s="334">
        <f>IF(ISERROR(F15/H15-1),"         /0",IF(F15/H15&gt;5,"  *  ",(F15/H15-1)))</f>
        <v>0.031180355665209714</v>
      </c>
      <c r="J15" s="326"/>
    </row>
    <row r="16" spans="1:10" ht="15.75" customHeight="1" thickBot="1">
      <c r="A16" s="340" t="s">
        <v>58</v>
      </c>
      <c r="B16" s="362">
        <v>2511</v>
      </c>
      <c r="C16" s="339">
        <f t="shared" si="0"/>
        <v>0.0021302877542813607</v>
      </c>
      <c r="D16" s="338">
        <v>19746</v>
      </c>
      <c r="E16" s="334">
        <f>IF(ISERROR(B16/D16-1),"         /0",IF(B16/D16&gt;5,"  *  ",(B16/D16-1)))</f>
        <v>-0.8728350045578852</v>
      </c>
      <c r="F16" s="337">
        <v>175713</v>
      </c>
      <c r="G16" s="339">
        <f t="shared" si="1"/>
        <v>0.013276241909231677</v>
      </c>
      <c r="H16" s="338">
        <v>242264</v>
      </c>
      <c r="I16" s="334">
        <f>IF(ISERROR(F16/H16-1),"         /0",IF(F16/H16&gt;5,"  *  ",(F16/H16-1)))</f>
        <v>-0.27470445464452</v>
      </c>
      <c r="J16" s="326"/>
    </row>
    <row r="17" spans="1:10" s="348" customFormat="1" ht="15.75" customHeight="1">
      <c r="A17" s="361" t="s">
        <v>154</v>
      </c>
      <c r="B17" s="363">
        <f>SUM(B18:B21)</f>
        <v>103849</v>
      </c>
      <c r="C17" s="358">
        <f t="shared" si="0"/>
        <v>0.08810364515904621</v>
      </c>
      <c r="D17" s="357">
        <f>SUM(D18:D21)</f>
        <v>86786</v>
      </c>
      <c r="E17" s="360">
        <f>(B17/D17-1)</f>
        <v>0.19661005231258488</v>
      </c>
      <c r="F17" s="359">
        <f>SUM(F18:F21)</f>
        <v>1097666</v>
      </c>
      <c r="G17" s="358">
        <f t="shared" si="1"/>
        <v>0.08293569258699526</v>
      </c>
      <c r="H17" s="357">
        <f>SUM(H18:H21)</f>
        <v>827794</v>
      </c>
      <c r="I17" s="356">
        <f>(F17/H17-1)</f>
        <v>0.32601347678287107</v>
      </c>
      <c r="J17" s="349"/>
    </row>
    <row r="18" spans="1:10" ht="15.75" customHeight="1">
      <c r="A18" s="355" t="s">
        <v>45</v>
      </c>
      <c r="B18" s="362">
        <v>62663</v>
      </c>
      <c r="C18" s="339">
        <f t="shared" si="0"/>
        <v>0.053162175048400206</v>
      </c>
      <c r="D18" s="338">
        <v>39841</v>
      </c>
      <c r="E18" s="334">
        <f>IF(ISERROR(B18/D18-1),"         /0",IF(B18/D18&gt;5,"  *  ",(B18/D18-1)))</f>
        <v>0.5728269872744158</v>
      </c>
      <c r="F18" s="337">
        <v>505572</v>
      </c>
      <c r="G18" s="339">
        <f t="shared" si="1"/>
        <v>0.03819920082483412</v>
      </c>
      <c r="H18" s="338">
        <v>338105</v>
      </c>
      <c r="I18" s="334">
        <f>IF(ISERROR(F18/H18-1),"         /0",IF(F18/H18&gt;5,"  *  ",(F18/H18-1)))</f>
        <v>0.49531062835509676</v>
      </c>
      <c r="J18" s="326"/>
    </row>
    <row r="19" spans="1:10" ht="15.75" customHeight="1">
      <c r="A19" s="340" t="s">
        <v>43</v>
      </c>
      <c r="B19" s="362">
        <v>21344</v>
      </c>
      <c r="C19" s="339">
        <f t="shared" si="0"/>
        <v>0.01810787010250154</v>
      </c>
      <c r="D19" s="338">
        <v>17568</v>
      </c>
      <c r="E19" s="334">
        <f>IF(ISERROR(B19/D19-1),"         /0",IF(B19/D19&gt;5,"  *  ",(B19/D19-1)))</f>
        <v>0.2149362477231329</v>
      </c>
      <c r="F19" s="337">
        <v>218020</v>
      </c>
      <c r="G19" s="339">
        <f t="shared" si="1"/>
        <v>0.01647280657123087</v>
      </c>
      <c r="H19" s="338">
        <v>173083</v>
      </c>
      <c r="I19" s="334">
        <f>IF(ISERROR(F19/H19-1),"         /0",IF(F19/H19&gt;5,"  *  ",(F19/H19-1)))</f>
        <v>0.25962688421162095</v>
      </c>
      <c r="J19" s="326"/>
    </row>
    <row r="20" spans="1:10" ht="15.75" customHeight="1">
      <c r="A20" s="340" t="s">
        <v>44</v>
      </c>
      <c r="B20" s="362">
        <v>19842</v>
      </c>
      <c r="C20" s="339">
        <f t="shared" si="0"/>
        <v>0.01683360000814447</v>
      </c>
      <c r="D20" s="338">
        <v>16462</v>
      </c>
      <c r="E20" s="334">
        <f>IF(ISERROR(B20/D20-1),"         /0",IF(B20/D20&gt;5,"  *  ",(B20/D20-1)))</f>
        <v>0.20532134613048236</v>
      </c>
      <c r="F20" s="337">
        <v>251252</v>
      </c>
      <c r="G20" s="339">
        <f t="shared" si="1"/>
        <v>0.018983696893105674</v>
      </c>
      <c r="H20" s="338">
        <v>120594</v>
      </c>
      <c r="I20" s="334">
        <f>IF(ISERROR(F20/H20-1),"         /0",IF(F20/H20&gt;5,"  *  ",(F20/H20-1)))</f>
        <v>1.083453571487802</v>
      </c>
      <c r="J20" s="326"/>
    </row>
    <row r="21" spans="1:10" ht="15.75" customHeight="1" thickBot="1">
      <c r="A21" s="355" t="s">
        <v>39</v>
      </c>
      <c r="B21" s="362"/>
      <c r="C21" s="339">
        <f t="shared" si="0"/>
        <v>0</v>
      </c>
      <c r="D21" s="338">
        <v>12915</v>
      </c>
      <c r="E21" s="334">
        <f>IF(ISERROR(B21/D21-1),"         /0",IF(B21/D21&gt;5,"  *  ",(B21/D21-1)))</f>
        <v>-1</v>
      </c>
      <c r="F21" s="337">
        <v>122822</v>
      </c>
      <c r="G21" s="339">
        <f t="shared" si="1"/>
        <v>0.009279988297824596</v>
      </c>
      <c r="H21" s="338">
        <v>196012</v>
      </c>
      <c r="I21" s="334">
        <f>IF(ISERROR(F21/H21-1),"         /0",IF(F21/H21&gt;5,"  *  ",(F21/H21-1)))</f>
        <v>-0.37339550639756747</v>
      </c>
      <c r="J21" s="326"/>
    </row>
    <row r="22" spans="1:10" s="348" customFormat="1" ht="15.75" customHeight="1">
      <c r="A22" s="361" t="s">
        <v>153</v>
      </c>
      <c r="B22" s="359">
        <f>SUM(B23:B26)</f>
        <v>84236</v>
      </c>
      <c r="C22" s="358">
        <f t="shared" si="0"/>
        <v>0.0714643246792691</v>
      </c>
      <c r="D22" s="357">
        <f>SUM(D23:D26)</f>
        <v>77852</v>
      </c>
      <c r="E22" s="360">
        <f>(B22/D22-1)</f>
        <v>0.08200174690438278</v>
      </c>
      <c r="F22" s="359">
        <f>SUM(F23:F26)</f>
        <v>955332</v>
      </c>
      <c r="G22" s="358">
        <f t="shared" si="1"/>
        <v>0.07218144779060238</v>
      </c>
      <c r="H22" s="357">
        <f>SUM(H23:H26)</f>
        <v>702177</v>
      </c>
      <c r="I22" s="356">
        <f>(F22/H22-1)</f>
        <v>0.36052875557017683</v>
      </c>
      <c r="J22" s="349"/>
    </row>
    <row r="23" spans="1:10" ht="15.75" customHeight="1">
      <c r="A23" s="340" t="s">
        <v>45</v>
      </c>
      <c r="B23" s="337">
        <v>52976</v>
      </c>
      <c r="C23" s="339">
        <f t="shared" si="0"/>
        <v>0.04494389648379505</v>
      </c>
      <c r="D23" s="338">
        <v>28734</v>
      </c>
      <c r="E23" s="334">
        <f>IF(ISERROR(B23/D23-1),"         /0",IF(B23/D23&gt;5,"  *  ",(B23/D23-1)))</f>
        <v>0.8436695204287603</v>
      </c>
      <c r="F23" s="337">
        <v>427530</v>
      </c>
      <c r="G23" s="339">
        <f t="shared" si="1"/>
        <v>0.03230262816896769</v>
      </c>
      <c r="H23" s="338">
        <v>305276</v>
      </c>
      <c r="I23" s="334">
        <f>IF(ISERROR(F23/H23-1),"         /0",IF(F23/H23&gt;5,"  *  ",(F23/H23-1)))</f>
        <v>0.4004703940041143</v>
      </c>
      <c r="J23" s="326"/>
    </row>
    <row r="24" spans="1:10" ht="15.75" customHeight="1">
      <c r="A24" s="340" t="s">
        <v>44</v>
      </c>
      <c r="B24" s="337">
        <v>16029</v>
      </c>
      <c r="C24" s="339">
        <f t="shared" si="0"/>
        <v>0.013598718603494996</v>
      </c>
      <c r="D24" s="338">
        <v>15837</v>
      </c>
      <c r="E24" s="334">
        <f>IF(ISERROR(B24/D24-1),"         /0",IF(B24/D24&gt;5,"  *  ",(B24/D24-1)))</f>
        <v>0.012123508240196923</v>
      </c>
      <c r="F24" s="337">
        <v>205569</v>
      </c>
      <c r="G24" s="339">
        <f t="shared" si="1"/>
        <v>0.015532053820940094</v>
      </c>
      <c r="H24" s="338">
        <v>104363</v>
      </c>
      <c r="I24" s="334">
        <f>IF(ISERROR(F24/H24-1),"         /0",IF(F24/H24&gt;5,"  *  ",(F24/H24-1)))</f>
        <v>0.9697498155476558</v>
      </c>
      <c r="J24" s="326"/>
    </row>
    <row r="25" spans="1:10" ht="15.75" customHeight="1">
      <c r="A25" s="340" t="s">
        <v>43</v>
      </c>
      <c r="B25" s="337">
        <v>15231</v>
      </c>
      <c r="C25" s="339">
        <f t="shared" si="0"/>
        <v>0.012921709591979054</v>
      </c>
      <c r="D25" s="338">
        <v>15560</v>
      </c>
      <c r="E25" s="334">
        <f>IF(ISERROR(B25/D25-1),"         /0",IF(B25/D25&gt;5,"  *  ",(B25/D25-1)))</f>
        <v>-0.02114395886889464</v>
      </c>
      <c r="F25" s="337">
        <v>176730</v>
      </c>
      <c r="G25" s="339">
        <f t="shared" si="1"/>
        <v>0.01335308276916628</v>
      </c>
      <c r="H25" s="338">
        <v>146445</v>
      </c>
      <c r="I25" s="334">
        <f>IF(ISERROR(F25/H25-1),"         /0",IF(F25/H25&gt;5,"  *  ",(F25/H25-1)))</f>
        <v>0.2068011881593772</v>
      </c>
      <c r="J25" s="326"/>
    </row>
    <row r="26" spans="1:10" ht="15.75" customHeight="1" thickBot="1">
      <c r="A26" s="340" t="s">
        <v>39</v>
      </c>
      <c r="B26" s="337"/>
      <c r="C26" s="339">
        <f t="shared" si="0"/>
        <v>0</v>
      </c>
      <c r="D26" s="338">
        <v>17721</v>
      </c>
      <c r="E26" s="334">
        <f>IF(ISERROR(B26/D26-1),"         /0",IF(B26/D26&gt;5,"  *  ",(B26/D26-1)))</f>
        <v>-1</v>
      </c>
      <c r="F26" s="337">
        <v>145503</v>
      </c>
      <c r="G26" s="339">
        <f t="shared" si="1"/>
        <v>0.010993683031528326</v>
      </c>
      <c r="H26" s="338">
        <v>146093</v>
      </c>
      <c r="I26" s="334">
        <f>IF(ISERROR(F26/H26-1),"         /0",IF(F26/H26&gt;5,"  *  ",(F26/H26-1)))</f>
        <v>-0.00403852340632338</v>
      </c>
      <c r="J26" s="326"/>
    </row>
    <row r="27" spans="1:10" s="348" customFormat="1" ht="15.75" customHeight="1">
      <c r="A27" s="361" t="s">
        <v>149</v>
      </c>
      <c r="B27" s="359">
        <f>SUM(B28:B31)</f>
        <v>37511</v>
      </c>
      <c r="C27" s="358">
        <f t="shared" si="0"/>
        <v>0.031823665452348916</v>
      </c>
      <c r="D27" s="357">
        <f>SUM(D28:D31)</f>
        <v>28082</v>
      </c>
      <c r="E27" s="360">
        <f>(B27/D27-1)</f>
        <v>0.3357666832846664</v>
      </c>
      <c r="F27" s="359">
        <f>SUM(F28:F31)</f>
        <v>424677</v>
      </c>
      <c r="G27" s="358">
        <f t="shared" si="1"/>
        <v>0.03208706575658478</v>
      </c>
      <c r="H27" s="357">
        <f>SUM(H28:H31)</f>
        <v>317954</v>
      </c>
      <c r="I27" s="356">
        <f>(F27/H27-1)</f>
        <v>0.3356554721752203</v>
      </c>
      <c r="J27" s="349"/>
    </row>
    <row r="28" spans="1:10" ht="15.75" customHeight="1">
      <c r="A28" s="340" t="s">
        <v>45</v>
      </c>
      <c r="B28" s="337">
        <v>32204</v>
      </c>
      <c r="C28" s="339">
        <f t="shared" si="0"/>
        <v>0.02732130101110193</v>
      </c>
      <c r="D28" s="338">
        <v>8261</v>
      </c>
      <c r="E28" s="334">
        <f>IF(ISERROR(B28/D28-1),"         /0",IF(B28/D28&gt;5,"  *  ",(B28/D28-1)))</f>
        <v>2.8983173949885</v>
      </c>
      <c r="F28" s="337">
        <v>185001</v>
      </c>
      <c r="G28" s="339">
        <f t="shared" si="1"/>
        <v>0.013978009762793701</v>
      </c>
      <c r="H28" s="338">
        <v>108953</v>
      </c>
      <c r="I28" s="334">
        <f>IF(ISERROR(F28/H28-1),"         /0",IF(F28/H28&gt;5,"  *  ",(F28/H28-1)))</f>
        <v>0.6979890411461822</v>
      </c>
      <c r="J28" s="326"/>
    </row>
    <row r="29" spans="1:10" ht="15.75" customHeight="1">
      <c r="A29" s="340" t="s">
        <v>44</v>
      </c>
      <c r="B29" s="337">
        <v>4175</v>
      </c>
      <c r="C29" s="339">
        <f t="shared" si="0"/>
        <v>0.003541995768269487</v>
      </c>
      <c r="D29" s="338">
        <v>2829</v>
      </c>
      <c r="E29" s="334">
        <f>IF(ISERROR(B29/D29-1),"         /0",IF(B29/D29&gt;5,"  *  ",(B29/D29-1)))</f>
        <v>0.47578649699540465</v>
      </c>
      <c r="F29" s="337">
        <v>55862</v>
      </c>
      <c r="G29" s="339">
        <f t="shared" si="1"/>
        <v>0.004220731679121636</v>
      </c>
      <c r="H29" s="338">
        <v>30240</v>
      </c>
      <c r="I29" s="334">
        <f>IF(ISERROR(F29/H29-1),"         /0",IF(F29/H29&gt;5,"  *  ",(F29/H29-1)))</f>
        <v>0.8472883597883598</v>
      </c>
      <c r="J29" s="326"/>
    </row>
    <row r="30" spans="1:10" ht="15.75" customHeight="1">
      <c r="A30" s="340" t="s">
        <v>42</v>
      </c>
      <c r="B30" s="337">
        <v>1132</v>
      </c>
      <c r="C30" s="339">
        <f t="shared" si="0"/>
        <v>0.0009603686729774992</v>
      </c>
      <c r="D30" s="338">
        <v>524</v>
      </c>
      <c r="E30" s="334">
        <f>IF(ISERROR(B30/D30-1),"         /0",IF(B30/D30&gt;5,"  *  ",(B30/D30-1)))</f>
        <v>1.1603053435114505</v>
      </c>
      <c r="F30" s="337">
        <v>6027</v>
      </c>
      <c r="G30" s="339">
        <f t="shared" si="1"/>
        <v>0.0004553784295239357</v>
      </c>
      <c r="H30" s="338">
        <v>3337</v>
      </c>
      <c r="I30" s="334">
        <f>IF(ISERROR(F30/H30-1),"         /0",IF(F30/H30&gt;5,"  *  ",(F30/H30-1)))</f>
        <v>0.8061132753970632</v>
      </c>
      <c r="J30" s="326"/>
    </row>
    <row r="31" spans="1:10" ht="15.75" customHeight="1" thickBot="1">
      <c r="A31" s="340" t="s">
        <v>58</v>
      </c>
      <c r="B31" s="337">
        <v>0</v>
      </c>
      <c r="C31" s="339">
        <f t="shared" si="0"/>
        <v>0</v>
      </c>
      <c r="D31" s="338">
        <v>16468</v>
      </c>
      <c r="E31" s="334">
        <f>IF(ISERROR(B31/D31-1),"         /0",IF(B31/D31&gt;5,"  *  ",(B31/D31-1)))</f>
        <v>-1</v>
      </c>
      <c r="F31" s="337">
        <v>177787</v>
      </c>
      <c r="G31" s="339">
        <f t="shared" si="1"/>
        <v>0.013432945885145505</v>
      </c>
      <c r="H31" s="338">
        <v>175424</v>
      </c>
      <c r="I31" s="334">
        <f>IF(ISERROR(F31/H31-1),"         /0",IF(F31/H31&gt;5,"  *  ",(F31/H31-1)))</f>
        <v>0.013470220722364035</v>
      </c>
      <c r="J31" s="326"/>
    </row>
    <row r="32" spans="1:10" s="348" customFormat="1" ht="15.75" customHeight="1">
      <c r="A32" s="361" t="s">
        <v>152</v>
      </c>
      <c r="B32" s="359">
        <f>SUM(B33:B36)</f>
        <v>58480</v>
      </c>
      <c r="C32" s="358">
        <f t="shared" si="0"/>
        <v>0.04961339222237116</v>
      </c>
      <c r="D32" s="357">
        <f>SUM(D33:D36)</f>
        <v>52093</v>
      </c>
      <c r="E32" s="360">
        <f>(B32/D32-1)</f>
        <v>0.12260764402126956</v>
      </c>
      <c r="F32" s="359">
        <f>SUM(F33:F36)</f>
        <v>719952</v>
      </c>
      <c r="G32" s="358">
        <f t="shared" si="1"/>
        <v>0.054396982096004076</v>
      </c>
      <c r="H32" s="357">
        <f>SUM(H33:H36)</f>
        <v>457040</v>
      </c>
      <c r="I32" s="356">
        <f>(F32/H32-1)</f>
        <v>0.5752494311220024</v>
      </c>
      <c r="J32" s="349"/>
    </row>
    <row r="33" spans="1:10" ht="15.75" customHeight="1">
      <c r="A33" s="340" t="s">
        <v>45</v>
      </c>
      <c r="B33" s="337">
        <v>36970</v>
      </c>
      <c r="C33" s="339">
        <f t="shared" si="0"/>
        <v>0.03136469067135879</v>
      </c>
      <c r="D33" s="338">
        <v>9877</v>
      </c>
      <c r="E33" s="334">
        <f>IF(ISERROR(B33/D33-1),"         /0",IF(B33/D33&gt;5,"  *  ",(B33/D33-1)))</f>
        <v>2.7430393844284704</v>
      </c>
      <c r="F33" s="337">
        <v>255496</v>
      </c>
      <c r="G33" s="339">
        <f t="shared" si="1"/>
        <v>0.01930435825944043</v>
      </c>
      <c r="H33" s="338">
        <v>70993</v>
      </c>
      <c r="I33" s="334">
        <f>IF(ISERROR(F33/H33-1),"         /0",IF(F33/H33&gt;5,"  *  ",(F33/H33-1)))</f>
        <v>2.5988900314115475</v>
      </c>
      <c r="J33" s="326"/>
    </row>
    <row r="34" spans="1:10" ht="15.75" customHeight="1">
      <c r="A34" s="340" t="s">
        <v>44</v>
      </c>
      <c r="B34" s="337">
        <v>11513</v>
      </c>
      <c r="C34" s="339">
        <f t="shared" si="0"/>
        <v>0.009767424498224335</v>
      </c>
      <c r="D34" s="338">
        <v>10557</v>
      </c>
      <c r="E34" s="334">
        <f>IF(ISERROR(B34/D34-1),"         /0",IF(B34/D34&gt;5,"  *  ",(B34/D34-1)))</f>
        <v>0.09055602917495498</v>
      </c>
      <c r="F34" s="337">
        <v>158614</v>
      </c>
      <c r="G34" s="339">
        <f t="shared" si="1"/>
        <v>0.011984303006555425</v>
      </c>
      <c r="H34" s="338">
        <v>53219</v>
      </c>
      <c r="I34" s="334">
        <f>IF(ISERROR(F34/H34-1),"         /0",IF(F34/H34&gt;5,"  *  ",(F34/H34-1)))</f>
        <v>1.980401736222026</v>
      </c>
      <c r="J34" s="326"/>
    </row>
    <row r="35" spans="1:10" ht="15.75" customHeight="1">
      <c r="A35" s="340" t="s">
        <v>43</v>
      </c>
      <c r="B35" s="337">
        <v>9997</v>
      </c>
      <c r="C35" s="339">
        <f t="shared" si="0"/>
        <v>0.008481277052788038</v>
      </c>
      <c r="D35" s="338">
        <v>11088</v>
      </c>
      <c r="E35" s="334">
        <f>IF(ISERROR(B35/D35-1),"         /0",IF(B35/D35&gt;5,"  *  ",(B35/D35-1)))</f>
        <v>-0.09839466089466087</v>
      </c>
      <c r="F35" s="337">
        <v>126452</v>
      </c>
      <c r="G35" s="339">
        <f t="shared" si="1"/>
        <v>0.009554258033874352</v>
      </c>
      <c r="H35" s="338">
        <v>105939</v>
      </c>
      <c r="I35" s="334">
        <f>IF(ISERROR(F35/H35-1),"         /0",IF(F35/H35&gt;5,"  *  ",(F35/H35-1)))</f>
        <v>0.19363029668016507</v>
      </c>
      <c r="J35" s="326"/>
    </row>
    <row r="36" spans="1:10" ht="15.75" customHeight="1" thickBot="1">
      <c r="A36" s="340" t="s">
        <v>58</v>
      </c>
      <c r="B36" s="337">
        <v>0</v>
      </c>
      <c r="C36" s="339">
        <f t="shared" si="0"/>
        <v>0</v>
      </c>
      <c r="D36" s="338">
        <v>20571</v>
      </c>
      <c r="E36" s="334">
        <f>IF(ISERROR(B36/D36-1),"         /0",IF(B36/D36&gt;5,"  *  ",(B36/D36-1)))</f>
        <v>-1</v>
      </c>
      <c r="F36" s="337">
        <v>179390</v>
      </c>
      <c r="G36" s="339">
        <f t="shared" si="1"/>
        <v>0.01355406279613387</v>
      </c>
      <c r="H36" s="338">
        <v>226889</v>
      </c>
      <c r="I36" s="334">
        <f>IF(ISERROR(F36/H36-1),"         /0",IF(F36/H36&gt;5,"  *  ",(F36/H36-1)))</f>
        <v>-0.20934906496128058</v>
      </c>
      <c r="J36" s="326"/>
    </row>
    <row r="37" spans="1:10" s="348" customFormat="1" ht="15.75" customHeight="1">
      <c r="A37" s="361" t="s">
        <v>150</v>
      </c>
      <c r="B37" s="359">
        <f>SUM(B38:B41)</f>
        <v>44611</v>
      </c>
      <c r="C37" s="358">
        <f t="shared" si="0"/>
        <v>0.0378471792139569</v>
      </c>
      <c r="D37" s="357">
        <f>SUM(D38:D41)</f>
        <v>38118</v>
      </c>
      <c r="E37" s="360">
        <f>(B37/D37-1)</f>
        <v>0.17033947216538126</v>
      </c>
      <c r="F37" s="359">
        <f>SUM(F38:F41)</f>
        <v>493880</v>
      </c>
      <c r="G37" s="358">
        <f t="shared" si="1"/>
        <v>0.03731579538299011</v>
      </c>
      <c r="H37" s="357">
        <f>SUM(H38:H41)</f>
        <v>289111</v>
      </c>
      <c r="I37" s="356">
        <f>(F37/H37-1)</f>
        <v>0.708271217629215</v>
      </c>
      <c r="J37" s="349"/>
    </row>
    <row r="38" spans="1:10" ht="15.75" customHeight="1">
      <c r="A38" s="340" t="s">
        <v>45</v>
      </c>
      <c r="B38" s="337">
        <v>26684</v>
      </c>
      <c r="C38" s="339">
        <f aca="true" t="shared" si="2" ref="C38:C58">(B38/$B$6)</f>
        <v>0.022638231157006704</v>
      </c>
      <c r="D38" s="338">
        <v>9609</v>
      </c>
      <c r="E38" s="334">
        <f>IF(ISERROR(B38/D38-1),"         /0",IF(B38/D38&gt;5,"  *  ",(B38/D38-1)))</f>
        <v>1.7769799146633365</v>
      </c>
      <c r="F38" s="337">
        <v>203633</v>
      </c>
      <c r="G38" s="339">
        <f aca="true" t="shared" si="3" ref="G38:G58">(F38/$F$6)</f>
        <v>0.015385776628380223</v>
      </c>
      <c r="H38" s="338">
        <v>108268</v>
      </c>
      <c r="I38" s="334">
        <f>IF(ISERROR(F38/H38-1),"         /0",IF(F38/H38&gt;5,"  *  ",(F38/H38-1)))</f>
        <v>0.880823512025714</v>
      </c>
      <c r="J38" s="326"/>
    </row>
    <row r="39" spans="1:10" ht="15.75" customHeight="1">
      <c r="A39" s="340" t="s">
        <v>43</v>
      </c>
      <c r="B39" s="337">
        <v>11411</v>
      </c>
      <c r="C39" s="339">
        <f t="shared" si="2"/>
        <v>0.009680889511789968</v>
      </c>
      <c r="D39" s="338">
        <v>12769</v>
      </c>
      <c r="E39" s="334">
        <f>IF(ISERROR(B39/D39-1),"         /0",IF(B39/D39&gt;5,"  *  ",(B39/D39-1)))</f>
        <v>-0.10635131960216149</v>
      </c>
      <c r="F39" s="337">
        <v>127849</v>
      </c>
      <c r="G39" s="339">
        <f t="shared" si="3"/>
        <v>0.009659810326232896</v>
      </c>
      <c r="H39" s="338">
        <v>99232</v>
      </c>
      <c r="I39" s="334">
        <f>IF(ISERROR(F39/H39-1),"         /0",IF(F39/H39&gt;5,"  *  ",(F39/H39-1)))</f>
        <v>0.28838479522734595</v>
      </c>
      <c r="J39" s="326"/>
    </row>
    <row r="40" spans="1:10" ht="15.75" customHeight="1">
      <c r="A40" s="340" t="s">
        <v>44</v>
      </c>
      <c r="B40" s="337">
        <v>6516</v>
      </c>
      <c r="C40" s="339">
        <f t="shared" si="2"/>
        <v>0.0055280585451602336</v>
      </c>
      <c r="D40" s="338">
        <v>5544</v>
      </c>
      <c r="E40" s="334">
        <f>IF(ISERROR(B40/D40-1),"         /0",IF(B40/D40&gt;5,"  *  ",(B40/D40-1)))</f>
        <v>0.17532467532467533</v>
      </c>
      <c r="F40" s="337">
        <v>95637</v>
      </c>
      <c r="G40" s="339">
        <f t="shared" si="3"/>
        <v>0.007225987533496041</v>
      </c>
      <c r="H40" s="338">
        <v>8188</v>
      </c>
      <c r="I40" s="334" t="str">
        <f>IF(ISERROR(F40/H40-1),"         /0",IF(F40/H40&gt;5,"  *  ",(F40/H40-1)))</f>
        <v>  *  </v>
      </c>
      <c r="J40" s="326"/>
    </row>
    <row r="41" spans="1:10" ht="15.75" customHeight="1" thickBot="1">
      <c r="A41" s="340" t="s">
        <v>39</v>
      </c>
      <c r="B41" s="337"/>
      <c r="C41" s="339">
        <f t="shared" si="2"/>
        <v>0</v>
      </c>
      <c r="D41" s="338">
        <v>10196</v>
      </c>
      <c r="E41" s="334">
        <f>IF(ISERROR(B41/D41-1),"         /0",IF(B41/D41&gt;5,"  *  ",(B41/D41-1)))</f>
        <v>-1</v>
      </c>
      <c r="F41" s="337">
        <v>66761</v>
      </c>
      <c r="G41" s="339">
        <f t="shared" si="3"/>
        <v>0.005044220894880948</v>
      </c>
      <c r="H41" s="338">
        <v>73423</v>
      </c>
      <c r="I41" s="334">
        <f>IF(ISERROR(F41/H41-1),"         /0",IF(F41/H41&gt;5,"  *  ",(F41/H41-1)))</f>
        <v>-0.09073451098429652</v>
      </c>
      <c r="J41" s="326"/>
    </row>
    <row r="42" spans="1:10" s="348" customFormat="1" ht="15.75" customHeight="1">
      <c r="A42" s="361" t="s">
        <v>145</v>
      </c>
      <c r="B42" s="359">
        <f>SUM(B43:B45)</f>
        <v>17256</v>
      </c>
      <c r="C42" s="358">
        <f t="shared" si="2"/>
        <v>0.01463968358736725</v>
      </c>
      <c r="D42" s="357">
        <f>SUM(D43:D45)</f>
        <v>13719</v>
      </c>
      <c r="E42" s="360">
        <f>(B42/D42-1)</f>
        <v>0.25781762519134044</v>
      </c>
      <c r="F42" s="359">
        <f>SUM(F43:F45)</f>
        <v>188462</v>
      </c>
      <c r="G42" s="358">
        <f t="shared" si="3"/>
        <v>0.014239510467054916</v>
      </c>
      <c r="H42" s="357">
        <f>SUM(H43:H45)</f>
        <v>138012</v>
      </c>
      <c r="I42" s="356">
        <f>(F42/H42-1)</f>
        <v>0.36554792336898245</v>
      </c>
      <c r="J42" s="349"/>
    </row>
    <row r="43" spans="1:10" ht="15.75" customHeight="1">
      <c r="A43" s="355" t="s">
        <v>45</v>
      </c>
      <c r="B43" s="337">
        <v>16063</v>
      </c>
      <c r="C43" s="339">
        <f t="shared" si="2"/>
        <v>0.013627563598973118</v>
      </c>
      <c r="D43" s="338">
        <v>10261</v>
      </c>
      <c r="E43" s="334">
        <f>IF(ISERROR(B43/D43-1),"         /0",IF(B43/D43&gt;5,"  *  ",(B43/D43-1)))</f>
        <v>0.5654419647207873</v>
      </c>
      <c r="F43" s="337">
        <v>151848</v>
      </c>
      <c r="G43" s="339">
        <f t="shared" si="3"/>
        <v>0.011473088396607035</v>
      </c>
      <c r="H43" s="338">
        <v>102523</v>
      </c>
      <c r="I43" s="334">
        <f>IF(ISERROR(F43/H43-1),"         /0",IF(F43/H43&gt;5,"  *  ",(F43/H43-1)))</f>
        <v>0.48111155545584894</v>
      </c>
      <c r="J43" s="326"/>
    </row>
    <row r="44" spans="1:10" ht="15.75" customHeight="1">
      <c r="A44" s="355" t="s">
        <v>44</v>
      </c>
      <c r="B44" s="337">
        <v>870</v>
      </c>
      <c r="C44" s="339">
        <f t="shared" si="2"/>
        <v>0.0007380925313519649</v>
      </c>
      <c r="D44" s="338">
        <v>396</v>
      </c>
      <c r="E44" s="334">
        <f>IF(ISERROR(B44/D44-1),"         /0",IF(B44/D44&gt;5,"  *  ",(B44/D44-1)))</f>
        <v>1.1969696969696968</v>
      </c>
      <c r="F44" s="337">
        <v>5819</v>
      </c>
      <c r="G44" s="339">
        <f t="shared" si="3"/>
        <v>0.0004396626980918835</v>
      </c>
      <c r="H44" s="338">
        <v>2649</v>
      </c>
      <c r="I44" s="334">
        <f>IF(ISERROR(F44/H44-1),"         /0",IF(F44/H44&gt;5,"  *  ",(F44/H44-1)))</f>
        <v>1.1966779916949792</v>
      </c>
      <c r="J44" s="326"/>
    </row>
    <row r="45" spans="1:10" ht="15.75" customHeight="1" thickBot="1">
      <c r="A45" s="355" t="s">
        <v>58</v>
      </c>
      <c r="B45" s="337">
        <v>323</v>
      </c>
      <c r="C45" s="339">
        <f t="shared" si="2"/>
        <v>0.0002740274570421663</v>
      </c>
      <c r="D45" s="338">
        <v>3062</v>
      </c>
      <c r="E45" s="334">
        <f>IF(ISERROR(B45/D45-1),"         /0",IF(B45/D45&gt;5,"  *  ",(B45/D45-1)))</f>
        <v>-0.8945133899412149</v>
      </c>
      <c r="F45" s="337">
        <v>30795</v>
      </c>
      <c r="G45" s="339">
        <f t="shared" si="3"/>
        <v>0.0023267593723559983</v>
      </c>
      <c r="H45" s="338">
        <v>32840</v>
      </c>
      <c r="I45" s="334">
        <f>IF(ISERROR(F45/H45-1),"         /0",IF(F45/H45&gt;5,"  *  ",(F45/H45-1)))</f>
        <v>-0.06227161997563946</v>
      </c>
      <c r="J45" s="326"/>
    </row>
    <row r="46" spans="1:10" ht="15.75" customHeight="1">
      <c r="A46" s="361" t="s">
        <v>148</v>
      </c>
      <c r="B46" s="359">
        <f>SUM(B47:B50)</f>
        <v>34402</v>
      </c>
      <c r="C46" s="358">
        <f t="shared" si="2"/>
        <v>0.029186045130540572</v>
      </c>
      <c r="D46" s="357">
        <f>SUM(D47:D50)</f>
        <v>29028</v>
      </c>
      <c r="E46" s="360">
        <f>(B46/D46-1)</f>
        <v>0.18513159707868265</v>
      </c>
      <c r="F46" s="359">
        <f>SUM(F47:F50)</f>
        <v>361484</v>
      </c>
      <c r="G46" s="358">
        <f t="shared" si="3"/>
        <v>0.027312430100884418</v>
      </c>
      <c r="H46" s="357">
        <f>SUM(H47:H50)</f>
        <v>223696</v>
      </c>
      <c r="I46" s="356">
        <f>(F46/H46-1)</f>
        <v>0.6159609469994993</v>
      </c>
      <c r="J46" s="326"/>
    </row>
    <row r="47" spans="1:10" ht="15.75" customHeight="1">
      <c r="A47" s="355" t="s">
        <v>44</v>
      </c>
      <c r="B47" s="337">
        <v>12937</v>
      </c>
      <c r="C47" s="339">
        <f t="shared" si="2"/>
        <v>0.010975520779425714</v>
      </c>
      <c r="D47" s="338">
        <v>9452</v>
      </c>
      <c r="E47" s="334">
        <f>IF(ISERROR(B47/D47-1),"         /0",IF(B47/D47&gt;5,"  *  ",(B47/D47-1)))</f>
        <v>0.36870503597122295</v>
      </c>
      <c r="F47" s="337">
        <v>131687</v>
      </c>
      <c r="G47" s="339">
        <f t="shared" si="3"/>
        <v>0.009949795793714704</v>
      </c>
      <c r="H47" s="338">
        <v>31695</v>
      </c>
      <c r="I47" s="334">
        <f>IF(ISERROR(F47/H47-1),"         /0",IF(F47/H47&gt;5,"  *  ",(F47/H47-1)))</f>
        <v>3.1548193721407163</v>
      </c>
      <c r="J47" s="326"/>
    </row>
    <row r="48" spans="1:10" ht="15.75" customHeight="1">
      <c r="A48" s="355" t="s">
        <v>45</v>
      </c>
      <c r="B48" s="337">
        <v>12569</v>
      </c>
      <c r="C48" s="339">
        <f t="shared" si="2"/>
        <v>0.01066331612248603</v>
      </c>
      <c r="D48" s="338"/>
      <c r="E48" s="334" t="str">
        <f>IF(ISERROR(B48/D48-1),"         /0",IF(B48/D48&gt;5,"  *  ",(B48/D48-1)))</f>
        <v>         /0</v>
      </c>
      <c r="F48" s="337">
        <v>46188</v>
      </c>
      <c r="G48" s="339">
        <f t="shared" si="3"/>
        <v>0.003489799054728977</v>
      </c>
      <c r="H48" s="338"/>
      <c r="I48" s="334" t="str">
        <f>IF(ISERROR(F48/H48-1),"         /0",IF(F48/H48&gt;5,"  *  ",(F48/H48-1)))</f>
        <v>         /0</v>
      </c>
      <c r="J48" s="326"/>
    </row>
    <row r="49" spans="1:10" ht="15.75" customHeight="1">
      <c r="A49" s="355" t="s">
        <v>43</v>
      </c>
      <c r="B49" s="337">
        <v>8896</v>
      </c>
      <c r="C49" s="339">
        <f t="shared" si="2"/>
        <v>0.007547208228628827</v>
      </c>
      <c r="D49" s="338">
        <v>10920</v>
      </c>
      <c r="E49" s="334">
        <f>IF(ISERROR(B49/D49-1),"         /0",IF(B49/D49&gt;5,"  *  ",(B49/D49-1)))</f>
        <v>-0.18534798534798536</v>
      </c>
      <c r="F49" s="337">
        <v>109425</v>
      </c>
      <c r="G49" s="339">
        <f t="shared" si="3"/>
        <v>0.008267759192078426</v>
      </c>
      <c r="H49" s="338">
        <v>100255</v>
      </c>
      <c r="I49" s="334">
        <f>IF(ISERROR(F49/H49-1),"         /0",IF(F49/H49&gt;5,"  *  ",(F49/H49-1)))</f>
        <v>0.09146675976260532</v>
      </c>
      <c r="J49" s="326"/>
    </row>
    <row r="50" spans="1:10" ht="15.75" customHeight="1" thickBot="1">
      <c r="A50" s="355" t="s">
        <v>58</v>
      </c>
      <c r="B50" s="337">
        <v>0</v>
      </c>
      <c r="C50" s="339">
        <f t="shared" si="2"/>
        <v>0</v>
      </c>
      <c r="D50" s="338">
        <v>8656</v>
      </c>
      <c r="E50" s="334">
        <f>IF(ISERROR(B50/D50-1),"         /0",IF(B50/D50&gt;5,"  *  ",(B50/D50-1)))</f>
        <v>-1</v>
      </c>
      <c r="F50" s="337">
        <v>74184</v>
      </c>
      <c r="G50" s="339">
        <f t="shared" si="3"/>
        <v>0.005605076060362311</v>
      </c>
      <c r="H50" s="338">
        <v>91746</v>
      </c>
      <c r="I50" s="334">
        <f>IF(ISERROR(F50/H50-1),"         /0",IF(F50/H50&gt;5,"  *  ",(F50/H50-1)))</f>
        <v>-0.19141978941861226</v>
      </c>
      <c r="J50" s="326"/>
    </row>
    <row r="51" spans="1:10" s="348" customFormat="1" ht="15.75" customHeight="1" thickBot="1">
      <c r="A51" s="354" t="s">
        <v>161</v>
      </c>
      <c r="B51" s="353">
        <f>SUM(B52:B58)</f>
        <v>512565</v>
      </c>
      <c r="C51" s="352">
        <f t="shared" si="2"/>
        <v>0.4348510325659999</v>
      </c>
      <c r="D51" s="351">
        <f>SUM(D52:D58)</f>
        <v>479469</v>
      </c>
      <c r="E51" s="350">
        <f>(B51/D51-1)</f>
        <v>0.06902636041120491</v>
      </c>
      <c r="F51" s="353">
        <f>SUM(F52:F58)</f>
        <v>5726746</v>
      </c>
      <c r="G51" s="352">
        <f t="shared" si="3"/>
        <v>0.4326923178633617</v>
      </c>
      <c r="H51" s="351">
        <f>SUM(H52:H58)</f>
        <v>4730900</v>
      </c>
      <c r="I51" s="350">
        <f>(F51/H51-1)</f>
        <v>0.21049821387051093</v>
      </c>
      <c r="J51" s="349"/>
    </row>
    <row r="52" spans="1:10" ht="15.75" customHeight="1">
      <c r="A52" s="347" t="s">
        <v>45</v>
      </c>
      <c r="B52" s="344">
        <v>196630</v>
      </c>
      <c r="C52" s="346">
        <f t="shared" si="2"/>
        <v>0.16681739590774353</v>
      </c>
      <c r="D52" s="345">
        <v>118061</v>
      </c>
      <c r="E52" s="341">
        <f aca="true" t="shared" si="4" ref="E52:E58">IF(ISERROR(B52/D52-1),"         /0",IF(B52/D52&gt;5,"  *  ",(B52/D52-1)))</f>
        <v>0.6654949559973233</v>
      </c>
      <c r="F52" s="344">
        <v>1759037</v>
      </c>
      <c r="G52" s="343">
        <f t="shared" si="3"/>
        <v>0.1329065051492443</v>
      </c>
      <c r="H52" s="342">
        <v>1142356</v>
      </c>
      <c r="I52" s="341">
        <f aca="true" t="shared" si="5" ref="I52:I58">IF(ISERROR(F52/H52-1),"         /0",IF(F52/H52&gt;5,"  *  ",(F52/H52-1)))</f>
        <v>0.5398325915914128</v>
      </c>
      <c r="J52" s="326"/>
    </row>
    <row r="53" spans="1:10" ht="15.75" customHeight="1">
      <c r="A53" s="340" t="s">
        <v>44</v>
      </c>
      <c r="B53" s="337">
        <v>109318</v>
      </c>
      <c r="C53" s="339">
        <f t="shared" si="2"/>
        <v>0.09274344751992426</v>
      </c>
      <c r="D53" s="338">
        <v>101075</v>
      </c>
      <c r="E53" s="334">
        <f t="shared" si="4"/>
        <v>0.08155330200346267</v>
      </c>
      <c r="F53" s="337">
        <v>1310941</v>
      </c>
      <c r="G53" s="336">
        <f t="shared" si="3"/>
        <v>0.09904998403493244</v>
      </c>
      <c r="H53" s="335">
        <v>892915</v>
      </c>
      <c r="I53" s="334">
        <f t="shared" si="5"/>
        <v>0.4681587833108414</v>
      </c>
      <c r="J53" s="326"/>
    </row>
    <row r="54" spans="1:10" ht="15.75" customHeight="1">
      <c r="A54" s="340" t="s">
        <v>43</v>
      </c>
      <c r="B54" s="337">
        <v>73936</v>
      </c>
      <c r="C54" s="339">
        <f t="shared" si="2"/>
        <v>0.0627259878138378</v>
      </c>
      <c r="D54" s="338">
        <v>83430</v>
      </c>
      <c r="E54" s="334">
        <f t="shared" si="4"/>
        <v>-0.11379599664389306</v>
      </c>
      <c r="F54" s="337">
        <v>824108</v>
      </c>
      <c r="G54" s="336">
        <f t="shared" si="3"/>
        <v>0.06226663461060422</v>
      </c>
      <c r="H54" s="335">
        <v>778623</v>
      </c>
      <c r="I54" s="334">
        <f t="shared" si="5"/>
        <v>0.05841723144577027</v>
      </c>
      <c r="J54" s="326"/>
    </row>
    <row r="55" spans="1:10" ht="15.75" customHeight="1">
      <c r="A55" s="340" t="s">
        <v>42</v>
      </c>
      <c r="B55" s="337">
        <v>70201</v>
      </c>
      <c r="C55" s="339">
        <f t="shared" si="2"/>
        <v>0.059557280222344015</v>
      </c>
      <c r="D55" s="338">
        <v>79381</v>
      </c>
      <c r="E55" s="334">
        <f t="shared" si="4"/>
        <v>-0.11564480165278845</v>
      </c>
      <c r="F55" s="337">
        <v>808261</v>
      </c>
      <c r="G55" s="336">
        <f t="shared" si="3"/>
        <v>0.06106929232212474</v>
      </c>
      <c r="H55" s="335">
        <v>860135</v>
      </c>
      <c r="I55" s="334">
        <f t="shared" si="5"/>
        <v>-0.06030913751911038</v>
      </c>
      <c r="J55" s="326"/>
    </row>
    <row r="56" spans="1:10" ht="15.75" customHeight="1">
      <c r="A56" s="340" t="s">
        <v>41</v>
      </c>
      <c r="B56" s="337">
        <v>39834</v>
      </c>
      <c r="C56" s="339">
        <f t="shared" si="2"/>
        <v>0.03379445734928066</v>
      </c>
      <c r="D56" s="338">
        <v>27379</v>
      </c>
      <c r="E56" s="334">
        <f t="shared" si="4"/>
        <v>0.4549106979802038</v>
      </c>
      <c r="F56" s="337">
        <v>363778</v>
      </c>
      <c r="G56" s="336">
        <f t="shared" si="3"/>
        <v>0.027485756485043686</v>
      </c>
      <c r="H56" s="335">
        <v>279001</v>
      </c>
      <c r="I56" s="334">
        <f t="shared" si="5"/>
        <v>0.3038591259529535</v>
      </c>
      <c r="J56" s="326"/>
    </row>
    <row r="57" spans="1:11" ht="15.75" customHeight="1">
      <c r="A57" s="340" t="s">
        <v>40</v>
      </c>
      <c r="B57" s="337">
        <v>22646</v>
      </c>
      <c r="C57" s="339">
        <f t="shared" si="2"/>
        <v>0.019212463752869655</v>
      </c>
      <c r="D57" s="338">
        <v>16787</v>
      </c>
      <c r="E57" s="334">
        <f t="shared" si="4"/>
        <v>0.34902007505808075</v>
      </c>
      <c r="F57" s="337">
        <v>197471</v>
      </c>
      <c r="G57" s="336">
        <f t="shared" si="3"/>
        <v>0.014920198084705677</v>
      </c>
      <c r="H57" s="335">
        <v>165595</v>
      </c>
      <c r="I57" s="334">
        <f t="shared" si="5"/>
        <v>0.19249373471421238</v>
      </c>
      <c r="J57" s="326"/>
      <c r="K57" s="324"/>
    </row>
    <row r="58" spans="1:10" ht="15.75" customHeight="1" thickBot="1">
      <c r="A58" s="333" t="s">
        <v>39</v>
      </c>
      <c r="B58" s="330"/>
      <c r="C58" s="332">
        <f t="shared" si="2"/>
        <v>0</v>
      </c>
      <c r="D58" s="331">
        <v>53356</v>
      </c>
      <c r="E58" s="327">
        <f t="shared" si="4"/>
        <v>-1</v>
      </c>
      <c r="F58" s="330">
        <v>463150</v>
      </c>
      <c r="G58" s="329">
        <f t="shared" si="3"/>
        <v>0.034993947176706626</v>
      </c>
      <c r="H58" s="328">
        <v>612275</v>
      </c>
      <c r="I58" s="327">
        <f t="shared" si="5"/>
        <v>-0.24355885835613078</v>
      </c>
      <c r="J58" s="326"/>
    </row>
    <row r="59" ht="15.75" customHeight="1">
      <c r="A59" s="325" t="s">
        <v>160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59:I65536 E59:E65536 I3:I5 E3:E5">
    <cfRule type="cellIs" priority="1" dxfId="78" operator="lessThan" stopIfTrue="1">
      <formula>0</formula>
    </cfRule>
  </conditionalFormatting>
  <conditionalFormatting sqref="E6:E58 I6:I58">
    <cfRule type="cellIs" priority="2" dxfId="78" operator="lessThan" stopIfTrue="1">
      <formula>0</formula>
    </cfRule>
    <cfRule type="cellIs" priority="3" dxfId="80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Diciembre 2010</dc:title>
  <dc:subject/>
  <dc:creator>Juan Carlos Torres Camargo</dc:creator>
  <cp:keywords/>
  <dc:description/>
  <cp:lastModifiedBy>Juan Carlos Torres Camargo</cp:lastModifiedBy>
  <dcterms:created xsi:type="dcterms:W3CDTF">2011-02-18T18:19:09Z</dcterms:created>
  <dcterms:modified xsi:type="dcterms:W3CDTF">2011-02-18T18:36:17Z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AEVVZYF6TF2M-634-17</vt:lpwstr>
  </property>
  <property fmtid="{D5CDD505-2E9C-101B-9397-08002B2CF9AE}" pid="3" name="_dlc_DocIdItemGuid">
    <vt:lpwstr>bc549105-96ea-426c-9ac6-370386994b13</vt:lpwstr>
  </property>
  <property fmtid="{D5CDD505-2E9C-101B-9397-08002B2CF9AE}" pid="4" name="_dlc_DocIdUrl">
    <vt:lpwstr>http://bog127/AAeronautica/Estadisticas/TAereo/EOperacionales/BolPubAnte/_layouts/DocIdRedir.aspx?ID=AEVVZYF6TF2M-634-17, AEVVZYF6TF2M-634-17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93.0000000000000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